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dati_utenti\dgasparroni\Desktop\VISSIA\"/>
    </mc:Choice>
  </mc:AlternateContent>
  <xr:revisionPtr revIDLastSave="0" documentId="8_{2C28D03A-02C2-4AF3-B15F-9D5424A756A0}" xr6:coauthVersionLast="47" xr6:coauthVersionMax="47" xr10:uidLastSave="{00000000-0000-0000-0000-000000000000}"/>
  <bookViews>
    <workbookView xWindow="28680" yWindow="-120" windowWidth="21840" windowHeight="13140" xr2:uid="{E794D2FE-AC31-4D10-813B-F69EEBECB6A9}"/>
  </bookViews>
  <sheets>
    <sheet name="Consuntivo 2019" sheetId="1" r:id="rId1"/>
  </sheets>
  <externalReferences>
    <externalReference r:id="rId2"/>
  </externalReferences>
  <definedNames>
    <definedName name="_xlnm.Print_Area" localSheetId="0">'Consuntivo 2019'!$A$1:$L$28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G24" i="1"/>
  <c r="J24" i="1" s="1"/>
  <c r="K24" i="1" s="1"/>
  <c r="L24" i="1" s="1"/>
  <c r="E24" i="1"/>
  <c r="D24" i="1"/>
  <c r="C24" i="1"/>
  <c r="F24" i="1" s="1"/>
  <c r="J22" i="1"/>
  <c r="F22" i="1"/>
  <c r="K22" i="1" s="1"/>
  <c r="L22" i="1" s="1"/>
  <c r="I20" i="1"/>
  <c r="J20" i="1" s="1"/>
  <c r="G20" i="1"/>
  <c r="E20" i="1"/>
  <c r="D20" i="1"/>
  <c r="F20" i="1" s="1"/>
  <c r="C20" i="1"/>
  <c r="J18" i="1"/>
  <c r="I18" i="1"/>
  <c r="H18" i="1"/>
  <c r="E18" i="1"/>
  <c r="D18" i="1"/>
  <c r="C18" i="1"/>
  <c r="F18" i="1" s="1"/>
  <c r="I16" i="1"/>
  <c r="H16" i="1"/>
  <c r="J16" i="1" s="1"/>
  <c r="E16" i="1"/>
  <c r="D16" i="1"/>
  <c r="F16" i="1" s="1"/>
  <c r="C16" i="1"/>
  <c r="G14" i="1"/>
  <c r="J14" i="1" s="1"/>
  <c r="D14" i="1"/>
  <c r="C14" i="1"/>
  <c r="F14" i="1" s="1"/>
  <c r="I12" i="1"/>
  <c r="H12" i="1"/>
  <c r="J12" i="1" s="1"/>
  <c r="E12" i="1"/>
  <c r="D12" i="1"/>
  <c r="F12" i="1" s="1"/>
  <c r="J10" i="1"/>
  <c r="I10" i="1"/>
  <c r="E10" i="1"/>
  <c r="D10" i="1"/>
  <c r="F10" i="1" s="1"/>
  <c r="C10" i="1"/>
  <c r="I8" i="1"/>
  <c r="I26" i="1" s="1"/>
  <c r="H8" i="1"/>
  <c r="J8" i="1" s="1"/>
  <c r="G8" i="1"/>
  <c r="G26" i="1" s="1"/>
  <c r="E8" i="1"/>
  <c r="E26" i="1" s="1"/>
  <c r="D8" i="1"/>
  <c r="F8" i="1" s="1"/>
  <c r="C8" i="1"/>
  <c r="C26" i="1" s="1"/>
  <c r="F26" i="1" l="1"/>
  <c r="K12" i="1"/>
  <c r="L12" i="1" s="1"/>
  <c r="K14" i="1"/>
  <c r="K16" i="1"/>
  <c r="L16" i="1" s="1"/>
  <c r="K20" i="1"/>
  <c r="L20" i="1" s="1"/>
  <c r="K8" i="1"/>
  <c r="L8" i="1" s="1"/>
  <c r="J26" i="1"/>
  <c r="K18" i="1"/>
  <c r="L18" i="1" s="1"/>
  <c r="K10" i="1"/>
  <c r="L10" i="1" s="1"/>
  <c r="D26" i="1"/>
  <c r="H26" i="1"/>
  <c r="K26" i="1" l="1"/>
  <c r="L26" i="1" s="1"/>
</calcChain>
</file>

<file path=xl/sharedStrings.xml><?xml version="1.0" encoding="utf-8"?>
<sst xmlns="http://schemas.openxmlformats.org/spreadsheetml/2006/main" count="47" uniqueCount="37">
  <si>
    <t xml:space="preserve">SERVIZI PUBBLICI A DOMANDA INDIVIDUALE - Consuntivo 2019                      </t>
  </si>
  <si>
    <t>SERVIZIO</t>
  </si>
  <si>
    <t>COSTI</t>
  </si>
  <si>
    <t>RICAVI</t>
  </si>
  <si>
    <t>DIFFERENZA</t>
  </si>
  <si>
    <t>% COPERTURA</t>
  </si>
  <si>
    <t>Personale</t>
  </si>
  <si>
    <t>Beni e Servizi</t>
  </si>
  <si>
    <t>Ammortam.</t>
  </si>
  <si>
    <t>TOTALE</t>
  </si>
  <si>
    <t>Cittadini</t>
  </si>
  <si>
    <t>Sponsorizzazioni</t>
  </si>
  <si>
    <t>Contributi</t>
  </si>
  <si>
    <t>(B)-(A)</t>
  </si>
  <si>
    <t>Comune</t>
  </si>
  <si>
    <t xml:space="preserve"> </t>
  </si>
  <si>
    <t>Immobili</t>
  </si>
  <si>
    <t>(A)</t>
  </si>
  <si>
    <t>ed altro</t>
  </si>
  <si>
    <t>(B)</t>
  </si>
  <si>
    <t>Asilo Nido</t>
  </si>
  <si>
    <t>€</t>
  </si>
  <si>
    <t xml:space="preserve">Mense  </t>
  </si>
  <si>
    <t>Scolastiche</t>
  </si>
  <si>
    <t>Mercati</t>
  </si>
  <si>
    <t>Fiere</t>
  </si>
  <si>
    <t xml:space="preserve">Illuminazione </t>
  </si>
  <si>
    <t>Votiva</t>
  </si>
  <si>
    <t xml:space="preserve">Spettacoli </t>
  </si>
  <si>
    <t>Vari</t>
  </si>
  <si>
    <t xml:space="preserve">Pinacoteca,  </t>
  </si>
  <si>
    <t>Musei</t>
  </si>
  <si>
    <t xml:space="preserve">Impianti  </t>
  </si>
  <si>
    <t>Sportivi</t>
  </si>
  <si>
    <t>Parcheggi</t>
  </si>
  <si>
    <t>Trasporti</t>
  </si>
  <si>
    <t>Scolastici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</si>
</sst>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&quot;\ #,##0"/>
    <numFmt numFmtId="165" formatCode="#,##0_ ;\-#,##0\ "/>
    <numFmt numFmtId="166" formatCode="_-&quot;L.&quot;\ * #,##0_-;\-&quot;L.&quot;\ * #,##0_-;_-&quot;L.&quot;\ * &quot;-&quot;_-;_-@_-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Arial Narrow"/>
      <family val="2"/>
    </font>
    <font>
      <b/>
      <i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0" fontId="7" fillId="0" borderId="0" xfId="0" applyFont="1"/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6" xfId="0" quotePrefix="1" applyFont="1" applyBorder="1" applyAlignment="1">
      <alignment horizontal="right" wrapText="1"/>
    </xf>
    <xf numFmtId="0" fontId="6" fillId="0" borderId="27" xfId="0" quotePrefix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wrapText="1"/>
    </xf>
    <xf numFmtId="0" fontId="6" fillId="3" borderId="22" xfId="0" applyFont="1" applyFill="1" applyBorder="1" applyAlignment="1">
      <alignment wrapText="1"/>
    </xf>
    <xf numFmtId="164" fontId="6" fillId="0" borderId="20" xfId="0" applyNumberFormat="1" applyFont="1" applyBorder="1"/>
    <xf numFmtId="4" fontId="6" fillId="0" borderId="32" xfId="0" applyNumberFormat="1" applyFont="1" applyBorder="1"/>
    <xf numFmtId="4" fontId="6" fillId="0" borderId="18" xfId="0" applyNumberFormat="1" applyFont="1" applyBorder="1" applyAlignment="1">
      <alignment horizontal="right"/>
    </xf>
    <xf numFmtId="4" fontId="6" fillId="0" borderId="19" xfId="0" applyNumberFormat="1" applyFont="1" applyBorder="1"/>
    <xf numFmtId="4" fontId="6" fillId="0" borderId="20" xfId="0" applyNumberFormat="1" applyFont="1" applyBorder="1"/>
    <xf numFmtId="4" fontId="6" fillId="0" borderId="17" xfId="0" applyNumberFormat="1" applyFont="1" applyBorder="1"/>
    <xf numFmtId="4" fontId="6" fillId="0" borderId="21" xfId="0" applyNumberFormat="1" applyFont="1" applyBorder="1"/>
    <xf numFmtId="10" fontId="6" fillId="0" borderId="22" xfId="1" applyNumberFormat="1" applyFont="1" applyFill="1" applyBorder="1"/>
    <xf numFmtId="0" fontId="6" fillId="3" borderId="14" xfId="0" applyFont="1" applyFill="1" applyBorder="1" applyAlignment="1">
      <alignment wrapText="1"/>
    </xf>
    <xf numFmtId="165" fontId="6" fillId="0" borderId="15" xfId="0" quotePrefix="1" applyNumberFormat="1" applyFont="1" applyBorder="1" applyAlignment="1">
      <alignment horizontal="right"/>
    </xf>
    <xf numFmtId="165" fontId="6" fillId="0" borderId="16" xfId="0" quotePrefix="1" applyNumberFormat="1" applyFont="1" applyBorder="1" applyAlignment="1">
      <alignment horizontal="right"/>
    </xf>
    <xf numFmtId="3" fontId="6" fillId="0" borderId="25" xfId="0" applyNumberFormat="1" applyFont="1" applyBorder="1"/>
    <xf numFmtId="3" fontId="6" fillId="0" borderId="33" xfId="0" applyNumberFormat="1" applyFont="1" applyBorder="1" applyAlignment="1">
      <alignment horizontal="right"/>
    </xf>
    <xf numFmtId="3" fontId="6" fillId="0" borderId="27" xfId="0" quotePrefix="1" applyNumberFormat="1" applyFont="1" applyBorder="1" applyAlignment="1">
      <alignment horizontal="right"/>
    </xf>
    <xf numFmtId="3" fontId="6" fillId="0" borderId="15" xfId="0" applyNumberFormat="1" applyFont="1" applyBorder="1"/>
    <xf numFmtId="3" fontId="6" fillId="0" borderId="25" xfId="0" quotePrefix="1" applyNumberFormat="1" applyFont="1" applyBorder="1" applyAlignment="1">
      <alignment horizontal="right"/>
    </xf>
    <xf numFmtId="3" fontId="6" fillId="0" borderId="30" xfId="0" quotePrefix="1" applyNumberFormat="1" applyFont="1" applyBorder="1" applyAlignment="1">
      <alignment horizontal="right"/>
    </xf>
    <xf numFmtId="10" fontId="6" fillId="0" borderId="31" xfId="1" applyNumberFormat="1" applyFont="1" applyFill="1" applyBorder="1"/>
    <xf numFmtId="4" fontId="8" fillId="0" borderId="15" xfId="0" applyNumberFormat="1" applyFont="1" applyBorder="1" applyAlignment="1">
      <alignment horizontal="left" wrapText="1"/>
    </xf>
    <xf numFmtId="3" fontId="8" fillId="0" borderId="16" xfId="0" applyNumberFormat="1" applyFont="1" applyBorder="1"/>
    <xf numFmtId="3" fontId="8" fillId="0" borderId="25" xfId="0" applyNumberFormat="1" applyFont="1" applyBorder="1" applyAlignment="1">
      <alignment horizontal="right"/>
    </xf>
    <xf numFmtId="3" fontId="8" fillId="0" borderId="26" xfId="0" applyNumberFormat="1" applyFont="1" applyBorder="1" applyAlignment="1">
      <alignment horizontal="right"/>
    </xf>
    <xf numFmtId="3" fontId="8" fillId="0" borderId="27" xfId="0" quotePrefix="1" applyNumberFormat="1" applyFont="1" applyBorder="1" applyAlignment="1">
      <alignment horizontal="right"/>
    </xf>
    <xf numFmtId="3" fontId="8" fillId="0" borderId="15" xfId="0" applyNumberFormat="1" applyFont="1" applyBorder="1"/>
    <xf numFmtId="3" fontId="8" fillId="0" borderId="25" xfId="0" applyNumberFormat="1" applyFont="1" applyBorder="1"/>
    <xf numFmtId="3" fontId="8" fillId="0" borderId="27" xfId="0" applyNumberFormat="1" applyFont="1" applyBorder="1"/>
    <xf numFmtId="3" fontId="8" fillId="0" borderId="30" xfId="0" applyNumberFormat="1" applyFont="1" applyBorder="1"/>
    <xf numFmtId="10" fontId="6" fillId="0" borderId="14" xfId="1" applyNumberFormat="1" applyFont="1" applyFill="1" applyBorder="1"/>
    <xf numFmtId="3" fontId="6" fillId="0" borderId="27" xfId="0" applyNumberFormat="1" applyFont="1" applyBorder="1"/>
    <xf numFmtId="3" fontId="6" fillId="0" borderId="30" xfId="0" applyNumberFormat="1" applyFont="1" applyBorder="1"/>
    <xf numFmtId="165" fontId="6" fillId="0" borderId="15" xfId="0" applyNumberFormat="1" applyFont="1" applyBorder="1"/>
    <xf numFmtId="165" fontId="6" fillId="0" borderId="16" xfId="0" applyNumberFormat="1" applyFont="1" applyBorder="1"/>
    <xf numFmtId="0" fontId="6" fillId="0" borderId="23" xfId="0" quotePrefix="1" applyFont="1" applyBorder="1" applyAlignment="1">
      <alignment horizontal="right" wrapText="1"/>
    </xf>
    <xf numFmtId="0" fontId="6" fillId="0" borderId="25" xfId="0" quotePrefix="1" applyFont="1" applyBorder="1" applyAlignment="1">
      <alignment horizontal="right" wrapText="1"/>
    </xf>
    <xf numFmtId="0" fontId="6" fillId="3" borderId="31" xfId="0" applyFont="1" applyFill="1" applyBorder="1" applyAlignment="1">
      <alignment wrapText="1"/>
    </xf>
    <xf numFmtId="164" fontId="6" fillId="0" borderId="34" xfId="0" applyNumberFormat="1" applyFont="1" applyBorder="1"/>
    <xf numFmtId="4" fontId="6" fillId="0" borderId="28" xfId="0" applyNumberFormat="1" applyFont="1" applyBorder="1"/>
    <xf numFmtId="4" fontId="6" fillId="0" borderId="28" xfId="0" applyNumberFormat="1" applyFont="1" applyBorder="1" applyAlignment="1">
      <alignment horizontal="right"/>
    </xf>
    <xf numFmtId="0" fontId="6" fillId="0" borderId="29" xfId="0" quotePrefix="1" applyFont="1" applyBorder="1" applyAlignment="1">
      <alignment horizontal="right" wrapText="1"/>
    </xf>
    <xf numFmtId="4" fontId="6" fillId="0" borderId="23" xfId="0" applyNumberFormat="1" applyFont="1" applyBorder="1"/>
    <xf numFmtId="4" fontId="6" fillId="0" borderId="29" xfId="0" applyNumberFormat="1" applyFont="1" applyBorder="1"/>
    <xf numFmtId="4" fontId="6" fillId="0" borderId="34" xfId="0" applyNumberFormat="1" applyFont="1" applyBorder="1"/>
    <xf numFmtId="164" fontId="6" fillId="0" borderId="21" xfId="0" applyNumberFormat="1" applyFont="1" applyBorder="1"/>
    <xf numFmtId="4" fontId="6" fillId="0" borderId="17" xfId="0" applyNumberFormat="1" applyFont="1" applyBorder="1" applyAlignment="1">
      <alignment horizontal="right"/>
    </xf>
    <xf numFmtId="164" fontId="6" fillId="0" borderId="30" xfId="0" applyNumberFormat="1" applyFont="1" applyBorder="1"/>
    <xf numFmtId="4" fontId="6" fillId="0" borderId="25" xfId="0" applyNumberFormat="1" applyFont="1" applyBorder="1"/>
    <xf numFmtId="4" fontId="6" fillId="0" borderId="25" xfId="0" applyNumberFormat="1" applyFont="1" applyBorder="1" applyAlignment="1">
      <alignment horizontal="right"/>
    </xf>
    <xf numFmtId="4" fontId="6" fillId="0" borderId="27" xfId="0" applyNumberFormat="1" applyFont="1" applyBorder="1"/>
    <xf numFmtId="4" fontId="6" fillId="0" borderId="15" xfId="0" applyNumberFormat="1" applyFont="1" applyBorder="1"/>
    <xf numFmtId="4" fontId="6" fillId="0" borderId="30" xfId="0" applyNumberFormat="1" applyFont="1" applyBorder="1"/>
    <xf numFmtId="4" fontId="8" fillId="0" borderId="3" xfId="0" applyNumberFormat="1" applyFont="1" applyBorder="1" applyAlignment="1">
      <alignment horizontal="left" wrapText="1"/>
    </xf>
    <xf numFmtId="3" fontId="8" fillId="0" borderId="13" xfId="0" applyNumberFormat="1" applyFont="1" applyBorder="1"/>
    <xf numFmtId="3" fontId="8" fillId="0" borderId="12" xfId="0" applyNumberFormat="1" applyFont="1" applyBorder="1"/>
    <xf numFmtId="3" fontId="8" fillId="0" borderId="9" xfId="0" applyNumberFormat="1" applyFont="1" applyBorder="1"/>
    <xf numFmtId="3" fontId="8" fillId="0" borderId="3" xfId="0" applyNumberFormat="1" applyFont="1" applyBorder="1"/>
    <xf numFmtId="10" fontId="6" fillId="0" borderId="8" xfId="1" applyNumberFormat="1" applyFont="1" applyFill="1" applyBorder="1"/>
    <xf numFmtId="0" fontId="6" fillId="3" borderId="35" xfId="0" applyFont="1" applyFill="1" applyBorder="1"/>
    <xf numFmtId="164" fontId="6" fillId="0" borderId="36" xfId="0" applyNumberFormat="1" applyFont="1" applyBorder="1"/>
    <xf numFmtId="4" fontId="6" fillId="0" borderId="37" xfId="0" applyNumberFormat="1" applyFont="1" applyBorder="1"/>
    <xf numFmtId="4" fontId="6" fillId="0" borderId="38" xfId="0" applyNumberFormat="1" applyFont="1" applyBorder="1"/>
    <xf numFmtId="4" fontId="6" fillId="0" borderId="39" xfId="0" applyNumberFormat="1" applyFont="1" applyBorder="1"/>
    <xf numFmtId="4" fontId="6" fillId="0" borderId="36" xfId="0" applyNumberFormat="1" applyFont="1" applyBorder="1"/>
    <xf numFmtId="10" fontId="6" fillId="0" borderId="35" xfId="0" applyNumberFormat="1" applyFont="1" applyBorder="1"/>
    <xf numFmtId="0" fontId="9" fillId="0" borderId="4" xfId="0" applyFont="1" applyBorder="1"/>
    <xf numFmtId="166" fontId="9" fillId="0" borderId="0" xfId="0" applyNumberFormat="1" applyFont="1"/>
    <xf numFmtId="4" fontId="10" fillId="0" borderId="0" xfId="0" applyNumberFormat="1" applyFont="1"/>
    <xf numFmtId="0" fontId="9" fillId="0" borderId="0" xfId="0" applyFont="1"/>
    <xf numFmtId="10" fontId="9" fillId="0" borderId="0" xfId="0" applyNumberFormat="1" applyFont="1"/>
    <xf numFmtId="0" fontId="6" fillId="0" borderId="0" xfId="0" applyFont="1"/>
    <xf numFmtId="0" fontId="11" fillId="0" borderId="0" xfId="0" applyFont="1"/>
    <xf numFmtId="0" fontId="0" fillId="0" borderId="33" xfId="0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NSUNTIVI\CONSUNTIVO%202019\2019%20-%20SERVIZI%20PUBBLICI%20E%20COSTI%20SERVIZI\SERVIZI%20A%20DOMANDA%20INDIVIDUALE%20-%20CONSUNTIVO%202018.xls" TargetMode="External"/><Relationship Id="rId1" Type="http://schemas.openxmlformats.org/officeDocument/2006/relationships/externalLinkPath" Target="file:///Z:\CONSUNTIVI\CONSUNTIVO%202019\2019%20-%20SERVIZI%20PUBBLICI%20E%20COSTI%20SERVIZI\SERVIZI%20A%20DOMANDA%20INDIVIDUALE%20-%20CONSUNTIV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ntivo 2019"/>
      <sheetName val="Consuntivo 2019 (1) "/>
      <sheetName val="Asilo N. "/>
      <sheetName val="Mense"/>
      <sheetName val="Mercati"/>
      <sheetName val=" Lampade votive"/>
      <sheetName val="Teatro "/>
      <sheetName val="Pinacoteca"/>
      <sheetName val="Centri sportivi "/>
      <sheetName val="Trasporti scolastici"/>
    </sheetNames>
    <sheetDataSet>
      <sheetData sheetId="0"/>
      <sheetData sheetId="1"/>
      <sheetData sheetId="2">
        <row r="7">
          <cell r="C7">
            <v>306698.90999999997</v>
          </cell>
        </row>
        <row r="8">
          <cell r="C8">
            <v>112975.71</v>
          </cell>
        </row>
        <row r="12">
          <cell r="F12">
            <v>0</v>
          </cell>
        </row>
        <row r="23">
          <cell r="F23">
            <v>117643.2</v>
          </cell>
        </row>
      </sheetData>
      <sheetData sheetId="3">
        <row r="7">
          <cell r="C7">
            <v>0</v>
          </cell>
        </row>
        <row r="12">
          <cell r="G12">
            <v>0</v>
          </cell>
        </row>
        <row r="17">
          <cell r="H17">
            <v>388600.39</v>
          </cell>
        </row>
        <row r="22">
          <cell r="G22">
            <v>0</v>
          </cell>
        </row>
        <row r="23">
          <cell r="G23">
            <v>0</v>
          </cell>
        </row>
      </sheetData>
      <sheetData sheetId="4">
        <row r="6">
          <cell r="F6">
            <v>327232.78999999998</v>
          </cell>
        </row>
        <row r="11">
          <cell r="F11">
            <v>0</v>
          </cell>
        </row>
        <row r="20">
          <cell r="F20">
            <v>184549.75</v>
          </cell>
        </row>
        <row r="26">
          <cell r="G26">
            <v>62896.5</v>
          </cell>
        </row>
      </sheetData>
      <sheetData sheetId="5">
        <row r="6">
          <cell r="F6">
            <v>31356.97</v>
          </cell>
        </row>
        <row r="11">
          <cell r="F11">
            <v>6721.52</v>
          </cell>
        </row>
        <row r="22">
          <cell r="F22">
            <v>194377.48</v>
          </cell>
        </row>
      </sheetData>
      <sheetData sheetId="6">
        <row r="7">
          <cell r="C7">
            <v>18361.93</v>
          </cell>
        </row>
        <row r="8">
          <cell r="C8">
            <v>909048.9</v>
          </cell>
        </row>
        <row r="11">
          <cell r="F11">
            <v>73844.679999999993</v>
          </cell>
        </row>
        <row r="15">
          <cell r="F15">
            <v>0</v>
          </cell>
        </row>
        <row r="23">
          <cell r="F23">
            <v>214855.74</v>
          </cell>
        </row>
        <row r="24">
          <cell r="F24">
            <v>94261.55</v>
          </cell>
        </row>
        <row r="25">
          <cell r="F25">
            <v>59606.13</v>
          </cell>
        </row>
      </sheetData>
      <sheetData sheetId="7">
        <row r="7">
          <cell r="C7">
            <v>112300.49</v>
          </cell>
        </row>
        <row r="8">
          <cell r="C8">
            <v>82219.25</v>
          </cell>
        </row>
        <row r="11">
          <cell r="F11">
            <v>63247.42</v>
          </cell>
        </row>
        <row r="25">
          <cell r="F25">
            <v>24057.9</v>
          </cell>
        </row>
        <row r="28">
          <cell r="F28">
            <v>2000</v>
          </cell>
        </row>
      </sheetData>
      <sheetData sheetId="8">
        <row r="7">
          <cell r="C7">
            <v>24056.74</v>
          </cell>
        </row>
        <row r="8">
          <cell r="C8">
            <v>687472.73</v>
          </cell>
        </row>
        <row r="11">
          <cell r="F11">
            <v>123037.36</v>
          </cell>
        </row>
        <row r="28">
          <cell r="F28">
            <v>77083.42</v>
          </cell>
        </row>
        <row r="29">
          <cell r="F29">
            <v>52614</v>
          </cell>
        </row>
      </sheetData>
      <sheetData sheetId="9">
        <row r="7">
          <cell r="C7">
            <v>381929.81</v>
          </cell>
        </row>
        <row r="8">
          <cell r="C8">
            <v>389466.27</v>
          </cell>
        </row>
        <row r="11">
          <cell r="F11">
            <v>0</v>
          </cell>
        </row>
        <row r="28">
          <cell r="F28">
            <v>86326.73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3259-2782-4C19-9014-BA567DFC969C}">
  <sheetPr>
    <pageSetUpPr fitToPage="1"/>
  </sheetPr>
  <dimension ref="A1:M62"/>
  <sheetViews>
    <sheetView tabSelected="1" zoomScaleNormal="75" workbookViewId="0">
      <selection activeCell="N31" sqref="N31"/>
    </sheetView>
  </sheetViews>
  <sheetFormatPr defaultRowHeight="12.75" x14ac:dyDescent="0.2"/>
  <cols>
    <col min="1" max="1" width="12.140625" style="117" customWidth="1"/>
    <col min="2" max="2" width="3.7109375" customWidth="1"/>
    <col min="3" max="5" width="12.7109375" customWidth="1"/>
    <col min="6" max="6" width="14.42578125" customWidth="1"/>
    <col min="7" max="10" width="12.7109375" customWidth="1"/>
    <col min="11" max="12" width="15.85546875" customWidth="1"/>
    <col min="13" max="13" width="15.42578125" customWidth="1"/>
    <col min="257" max="257" width="12.140625" customWidth="1"/>
    <col min="258" max="258" width="3.7109375" customWidth="1"/>
    <col min="259" max="261" width="12.7109375" customWidth="1"/>
    <col min="262" max="262" width="14.42578125" customWidth="1"/>
    <col min="263" max="266" width="12.7109375" customWidth="1"/>
    <col min="267" max="268" width="15.85546875" customWidth="1"/>
    <col min="269" max="269" width="15.42578125" customWidth="1"/>
    <col min="513" max="513" width="12.140625" customWidth="1"/>
    <col min="514" max="514" width="3.7109375" customWidth="1"/>
    <col min="515" max="517" width="12.7109375" customWidth="1"/>
    <col min="518" max="518" width="14.42578125" customWidth="1"/>
    <col min="519" max="522" width="12.7109375" customWidth="1"/>
    <col min="523" max="524" width="15.85546875" customWidth="1"/>
    <col min="525" max="525" width="15.42578125" customWidth="1"/>
    <col min="769" max="769" width="12.140625" customWidth="1"/>
    <col min="770" max="770" width="3.7109375" customWidth="1"/>
    <col min="771" max="773" width="12.7109375" customWidth="1"/>
    <col min="774" max="774" width="14.42578125" customWidth="1"/>
    <col min="775" max="778" width="12.7109375" customWidth="1"/>
    <col min="779" max="780" width="15.85546875" customWidth="1"/>
    <col min="781" max="781" width="15.42578125" customWidth="1"/>
    <col min="1025" max="1025" width="12.140625" customWidth="1"/>
    <col min="1026" max="1026" width="3.7109375" customWidth="1"/>
    <col min="1027" max="1029" width="12.7109375" customWidth="1"/>
    <col min="1030" max="1030" width="14.42578125" customWidth="1"/>
    <col min="1031" max="1034" width="12.7109375" customWidth="1"/>
    <col min="1035" max="1036" width="15.85546875" customWidth="1"/>
    <col min="1037" max="1037" width="15.42578125" customWidth="1"/>
    <col min="1281" max="1281" width="12.140625" customWidth="1"/>
    <col min="1282" max="1282" width="3.7109375" customWidth="1"/>
    <col min="1283" max="1285" width="12.7109375" customWidth="1"/>
    <col min="1286" max="1286" width="14.42578125" customWidth="1"/>
    <col min="1287" max="1290" width="12.7109375" customWidth="1"/>
    <col min="1291" max="1292" width="15.85546875" customWidth="1"/>
    <col min="1293" max="1293" width="15.42578125" customWidth="1"/>
    <col min="1537" max="1537" width="12.140625" customWidth="1"/>
    <col min="1538" max="1538" width="3.7109375" customWidth="1"/>
    <col min="1539" max="1541" width="12.7109375" customWidth="1"/>
    <col min="1542" max="1542" width="14.42578125" customWidth="1"/>
    <col min="1543" max="1546" width="12.7109375" customWidth="1"/>
    <col min="1547" max="1548" width="15.85546875" customWidth="1"/>
    <col min="1549" max="1549" width="15.42578125" customWidth="1"/>
    <col min="1793" max="1793" width="12.140625" customWidth="1"/>
    <col min="1794" max="1794" width="3.7109375" customWidth="1"/>
    <col min="1795" max="1797" width="12.7109375" customWidth="1"/>
    <col min="1798" max="1798" width="14.42578125" customWidth="1"/>
    <col min="1799" max="1802" width="12.7109375" customWidth="1"/>
    <col min="1803" max="1804" width="15.85546875" customWidth="1"/>
    <col min="1805" max="1805" width="15.42578125" customWidth="1"/>
    <col min="2049" max="2049" width="12.140625" customWidth="1"/>
    <col min="2050" max="2050" width="3.7109375" customWidth="1"/>
    <col min="2051" max="2053" width="12.7109375" customWidth="1"/>
    <col min="2054" max="2054" width="14.42578125" customWidth="1"/>
    <col min="2055" max="2058" width="12.7109375" customWidth="1"/>
    <col min="2059" max="2060" width="15.85546875" customWidth="1"/>
    <col min="2061" max="2061" width="15.42578125" customWidth="1"/>
    <col min="2305" max="2305" width="12.140625" customWidth="1"/>
    <col min="2306" max="2306" width="3.7109375" customWidth="1"/>
    <col min="2307" max="2309" width="12.7109375" customWidth="1"/>
    <col min="2310" max="2310" width="14.42578125" customWidth="1"/>
    <col min="2311" max="2314" width="12.7109375" customWidth="1"/>
    <col min="2315" max="2316" width="15.85546875" customWidth="1"/>
    <col min="2317" max="2317" width="15.42578125" customWidth="1"/>
    <col min="2561" max="2561" width="12.140625" customWidth="1"/>
    <col min="2562" max="2562" width="3.7109375" customWidth="1"/>
    <col min="2563" max="2565" width="12.7109375" customWidth="1"/>
    <col min="2566" max="2566" width="14.42578125" customWidth="1"/>
    <col min="2567" max="2570" width="12.7109375" customWidth="1"/>
    <col min="2571" max="2572" width="15.85546875" customWidth="1"/>
    <col min="2573" max="2573" width="15.42578125" customWidth="1"/>
    <col min="2817" max="2817" width="12.140625" customWidth="1"/>
    <col min="2818" max="2818" width="3.7109375" customWidth="1"/>
    <col min="2819" max="2821" width="12.7109375" customWidth="1"/>
    <col min="2822" max="2822" width="14.42578125" customWidth="1"/>
    <col min="2823" max="2826" width="12.7109375" customWidth="1"/>
    <col min="2827" max="2828" width="15.85546875" customWidth="1"/>
    <col min="2829" max="2829" width="15.42578125" customWidth="1"/>
    <col min="3073" max="3073" width="12.140625" customWidth="1"/>
    <col min="3074" max="3074" width="3.7109375" customWidth="1"/>
    <col min="3075" max="3077" width="12.7109375" customWidth="1"/>
    <col min="3078" max="3078" width="14.42578125" customWidth="1"/>
    <col min="3079" max="3082" width="12.7109375" customWidth="1"/>
    <col min="3083" max="3084" width="15.85546875" customWidth="1"/>
    <col min="3085" max="3085" width="15.42578125" customWidth="1"/>
    <col min="3329" max="3329" width="12.140625" customWidth="1"/>
    <col min="3330" max="3330" width="3.7109375" customWidth="1"/>
    <col min="3331" max="3333" width="12.7109375" customWidth="1"/>
    <col min="3334" max="3334" width="14.42578125" customWidth="1"/>
    <col min="3335" max="3338" width="12.7109375" customWidth="1"/>
    <col min="3339" max="3340" width="15.85546875" customWidth="1"/>
    <col min="3341" max="3341" width="15.42578125" customWidth="1"/>
    <col min="3585" max="3585" width="12.140625" customWidth="1"/>
    <col min="3586" max="3586" width="3.7109375" customWidth="1"/>
    <col min="3587" max="3589" width="12.7109375" customWidth="1"/>
    <col min="3590" max="3590" width="14.42578125" customWidth="1"/>
    <col min="3591" max="3594" width="12.7109375" customWidth="1"/>
    <col min="3595" max="3596" width="15.85546875" customWidth="1"/>
    <col min="3597" max="3597" width="15.42578125" customWidth="1"/>
    <col min="3841" max="3841" width="12.140625" customWidth="1"/>
    <col min="3842" max="3842" width="3.7109375" customWidth="1"/>
    <col min="3843" max="3845" width="12.7109375" customWidth="1"/>
    <col min="3846" max="3846" width="14.42578125" customWidth="1"/>
    <col min="3847" max="3850" width="12.7109375" customWidth="1"/>
    <col min="3851" max="3852" width="15.85546875" customWidth="1"/>
    <col min="3853" max="3853" width="15.42578125" customWidth="1"/>
    <col min="4097" max="4097" width="12.140625" customWidth="1"/>
    <col min="4098" max="4098" width="3.7109375" customWidth="1"/>
    <col min="4099" max="4101" width="12.7109375" customWidth="1"/>
    <col min="4102" max="4102" width="14.42578125" customWidth="1"/>
    <col min="4103" max="4106" width="12.7109375" customWidth="1"/>
    <col min="4107" max="4108" width="15.85546875" customWidth="1"/>
    <col min="4109" max="4109" width="15.42578125" customWidth="1"/>
    <col min="4353" max="4353" width="12.140625" customWidth="1"/>
    <col min="4354" max="4354" width="3.7109375" customWidth="1"/>
    <col min="4355" max="4357" width="12.7109375" customWidth="1"/>
    <col min="4358" max="4358" width="14.42578125" customWidth="1"/>
    <col min="4359" max="4362" width="12.7109375" customWidth="1"/>
    <col min="4363" max="4364" width="15.85546875" customWidth="1"/>
    <col min="4365" max="4365" width="15.42578125" customWidth="1"/>
    <col min="4609" max="4609" width="12.140625" customWidth="1"/>
    <col min="4610" max="4610" width="3.7109375" customWidth="1"/>
    <col min="4611" max="4613" width="12.7109375" customWidth="1"/>
    <col min="4614" max="4614" width="14.42578125" customWidth="1"/>
    <col min="4615" max="4618" width="12.7109375" customWidth="1"/>
    <col min="4619" max="4620" width="15.85546875" customWidth="1"/>
    <col min="4621" max="4621" width="15.42578125" customWidth="1"/>
    <col min="4865" max="4865" width="12.140625" customWidth="1"/>
    <col min="4866" max="4866" width="3.7109375" customWidth="1"/>
    <col min="4867" max="4869" width="12.7109375" customWidth="1"/>
    <col min="4870" max="4870" width="14.42578125" customWidth="1"/>
    <col min="4871" max="4874" width="12.7109375" customWidth="1"/>
    <col min="4875" max="4876" width="15.85546875" customWidth="1"/>
    <col min="4877" max="4877" width="15.42578125" customWidth="1"/>
    <col min="5121" max="5121" width="12.140625" customWidth="1"/>
    <col min="5122" max="5122" width="3.7109375" customWidth="1"/>
    <col min="5123" max="5125" width="12.7109375" customWidth="1"/>
    <col min="5126" max="5126" width="14.42578125" customWidth="1"/>
    <col min="5127" max="5130" width="12.7109375" customWidth="1"/>
    <col min="5131" max="5132" width="15.85546875" customWidth="1"/>
    <col min="5133" max="5133" width="15.42578125" customWidth="1"/>
    <col min="5377" max="5377" width="12.140625" customWidth="1"/>
    <col min="5378" max="5378" width="3.7109375" customWidth="1"/>
    <col min="5379" max="5381" width="12.7109375" customWidth="1"/>
    <col min="5382" max="5382" width="14.42578125" customWidth="1"/>
    <col min="5383" max="5386" width="12.7109375" customWidth="1"/>
    <col min="5387" max="5388" width="15.85546875" customWidth="1"/>
    <col min="5389" max="5389" width="15.42578125" customWidth="1"/>
    <col min="5633" max="5633" width="12.140625" customWidth="1"/>
    <col min="5634" max="5634" width="3.7109375" customWidth="1"/>
    <col min="5635" max="5637" width="12.7109375" customWidth="1"/>
    <col min="5638" max="5638" width="14.42578125" customWidth="1"/>
    <col min="5639" max="5642" width="12.7109375" customWidth="1"/>
    <col min="5643" max="5644" width="15.85546875" customWidth="1"/>
    <col min="5645" max="5645" width="15.42578125" customWidth="1"/>
    <col min="5889" max="5889" width="12.140625" customWidth="1"/>
    <col min="5890" max="5890" width="3.7109375" customWidth="1"/>
    <col min="5891" max="5893" width="12.7109375" customWidth="1"/>
    <col min="5894" max="5894" width="14.42578125" customWidth="1"/>
    <col min="5895" max="5898" width="12.7109375" customWidth="1"/>
    <col min="5899" max="5900" width="15.85546875" customWidth="1"/>
    <col min="5901" max="5901" width="15.42578125" customWidth="1"/>
    <col min="6145" max="6145" width="12.140625" customWidth="1"/>
    <col min="6146" max="6146" width="3.7109375" customWidth="1"/>
    <col min="6147" max="6149" width="12.7109375" customWidth="1"/>
    <col min="6150" max="6150" width="14.42578125" customWidth="1"/>
    <col min="6151" max="6154" width="12.7109375" customWidth="1"/>
    <col min="6155" max="6156" width="15.85546875" customWidth="1"/>
    <col min="6157" max="6157" width="15.42578125" customWidth="1"/>
    <col min="6401" max="6401" width="12.140625" customWidth="1"/>
    <col min="6402" max="6402" width="3.7109375" customWidth="1"/>
    <col min="6403" max="6405" width="12.7109375" customWidth="1"/>
    <col min="6406" max="6406" width="14.42578125" customWidth="1"/>
    <col min="6407" max="6410" width="12.7109375" customWidth="1"/>
    <col min="6411" max="6412" width="15.85546875" customWidth="1"/>
    <col min="6413" max="6413" width="15.42578125" customWidth="1"/>
    <col min="6657" max="6657" width="12.140625" customWidth="1"/>
    <col min="6658" max="6658" width="3.7109375" customWidth="1"/>
    <col min="6659" max="6661" width="12.7109375" customWidth="1"/>
    <col min="6662" max="6662" width="14.42578125" customWidth="1"/>
    <col min="6663" max="6666" width="12.7109375" customWidth="1"/>
    <col min="6667" max="6668" width="15.85546875" customWidth="1"/>
    <col min="6669" max="6669" width="15.42578125" customWidth="1"/>
    <col min="6913" max="6913" width="12.140625" customWidth="1"/>
    <col min="6914" max="6914" width="3.7109375" customWidth="1"/>
    <col min="6915" max="6917" width="12.7109375" customWidth="1"/>
    <col min="6918" max="6918" width="14.42578125" customWidth="1"/>
    <col min="6919" max="6922" width="12.7109375" customWidth="1"/>
    <col min="6923" max="6924" width="15.85546875" customWidth="1"/>
    <col min="6925" max="6925" width="15.42578125" customWidth="1"/>
    <col min="7169" max="7169" width="12.140625" customWidth="1"/>
    <col min="7170" max="7170" width="3.7109375" customWidth="1"/>
    <col min="7171" max="7173" width="12.7109375" customWidth="1"/>
    <col min="7174" max="7174" width="14.42578125" customWidth="1"/>
    <col min="7175" max="7178" width="12.7109375" customWidth="1"/>
    <col min="7179" max="7180" width="15.85546875" customWidth="1"/>
    <col min="7181" max="7181" width="15.42578125" customWidth="1"/>
    <col min="7425" max="7425" width="12.140625" customWidth="1"/>
    <col min="7426" max="7426" width="3.7109375" customWidth="1"/>
    <col min="7427" max="7429" width="12.7109375" customWidth="1"/>
    <col min="7430" max="7430" width="14.42578125" customWidth="1"/>
    <col min="7431" max="7434" width="12.7109375" customWidth="1"/>
    <col min="7435" max="7436" width="15.85546875" customWidth="1"/>
    <col min="7437" max="7437" width="15.42578125" customWidth="1"/>
    <col min="7681" max="7681" width="12.140625" customWidth="1"/>
    <col min="7682" max="7682" width="3.7109375" customWidth="1"/>
    <col min="7683" max="7685" width="12.7109375" customWidth="1"/>
    <col min="7686" max="7686" width="14.42578125" customWidth="1"/>
    <col min="7687" max="7690" width="12.7109375" customWidth="1"/>
    <col min="7691" max="7692" width="15.85546875" customWidth="1"/>
    <col min="7693" max="7693" width="15.42578125" customWidth="1"/>
    <col min="7937" max="7937" width="12.140625" customWidth="1"/>
    <col min="7938" max="7938" width="3.7109375" customWidth="1"/>
    <col min="7939" max="7941" width="12.7109375" customWidth="1"/>
    <col min="7942" max="7942" width="14.42578125" customWidth="1"/>
    <col min="7943" max="7946" width="12.7109375" customWidth="1"/>
    <col min="7947" max="7948" width="15.85546875" customWidth="1"/>
    <col min="7949" max="7949" width="15.42578125" customWidth="1"/>
    <col min="8193" max="8193" width="12.140625" customWidth="1"/>
    <col min="8194" max="8194" width="3.7109375" customWidth="1"/>
    <col min="8195" max="8197" width="12.7109375" customWidth="1"/>
    <col min="8198" max="8198" width="14.42578125" customWidth="1"/>
    <col min="8199" max="8202" width="12.7109375" customWidth="1"/>
    <col min="8203" max="8204" width="15.85546875" customWidth="1"/>
    <col min="8205" max="8205" width="15.42578125" customWidth="1"/>
    <col min="8449" max="8449" width="12.140625" customWidth="1"/>
    <col min="8450" max="8450" width="3.7109375" customWidth="1"/>
    <col min="8451" max="8453" width="12.7109375" customWidth="1"/>
    <col min="8454" max="8454" width="14.42578125" customWidth="1"/>
    <col min="8455" max="8458" width="12.7109375" customWidth="1"/>
    <col min="8459" max="8460" width="15.85546875" customWidth="1"/>
    <col min="8461" max="8461" width="15.42578125" customWidth="1"/>
    <col min="8705" max="8705" width="12.140625" customWidth="1"/>
    <col min="8706" max="8706" width="3.7109375" customWidth="1"/>
    <col min="8707" max="8709" width="12.7109375" customWidth="1"/>
    <col min="8710" max="8710" width="14.42578125" customWidth="1"/>
    <col min="8711" max="8714" width="12.7109375" customWidth="1"/>
    <col min="8715" max="8716" width="15.85546875" customWidth="1"/>
    <col min="8717" max="8717" width="15.42578125" customWidth="1"/>
    <col min="8961" max="8961" width="12.140625" customWidth="1"/>
    <col min="8962" max="8962" width="3.7109375" customWidth="1"/>
    <col min="8963" max="8965" width="12.7109375" customWidth="1"/>
    <col min="8966" max="8966" width="14.42578125" customWidth="1"/>
    <col min="8967" max="8970" width="12.7109375" customWidth="1"/>
    <col min="8971" max="8972" width="15.85546875" customWidth="1"/>
    <col min="8973" max="8973" width="15.42578125" customWidth="1"/>
    <col min="9217" max="9217" width="12.140625" customWidth="1"/>
    <col min="9218" max="9218" width="3.7109375" customWidth="1"/>
    <col min="9219" max="9221" width="12.7109375" customWidth="1"/>
    <col min="9222" max="9222" width="14.42578125" customWidth="1"/>
    <col min="9223" max="9226" width="12.7109375" customWidth="1"/>
    <col min="9227" max="9228" width="15.85546875" customWidth="1"/>
    <col min="9229" max="9229" width="15.42578125" customWidth="1"/>
    <col min="9473" max="9473" width="12.140625" customWidth="1"/>
    <col min="9474" max="9474" width="3.7109375" customWidth="1"/>
    <col min="9475" max="9477" width="12.7109375" customWidth="1"/>
    <col min="9478" max="9478" width="14.42578125" customWidth="1"/>
    <col min="9479" max="9482" width="12.7109375" customWidth="1"/>
    <col min="9483" max="9484" width="15.85546875" customWidth="1"/>
    <col min="9485" max="9485" width="15.42578125" customWidth="1"/>
    <col min="9729" max="9729" width="12.140625" customWidth="1"/>
    <col min="9730" max="9730" width="3.7109375" customWidth="1"/>
    <col min="9731" max="9733" width="12.7109375" customWidth="1"/>
    <col min="9734" max="9734" width="14.42578125" customWidth="1"/>
    <col min="9735" max="9738" width="12.7109375" customWidth="1"/>
    <col min="9739" max="9740" width="15.85546875" customWidth="1"/>
    <col min="9741" max="9741" width="15.42578125" customWidth="1"/>
    <col min="9985" max="9985" width="12.140625" customWidth="1"/>
    <col min="9986" max="9986" width="3.7109375" customWidth="1"/>
    <col min="9987" max="9989" width="12.7109375" customWidth="1"/>
    <col min="9990" max="9990" width="14.42578125" customWidth="1"/>
    <col min="9991" max="9994" width="12.7109375" customWidth="1"/>
    <col min="9995" max="9996" width="15.85546875" customWidth="1"/>
    <col min="9997" max="9997" width="15.42578125" customWidth="1"/>
    <col min="10241" max="10241" width="12.140625" customWidth="1"/>
    <col min="10242" max="10242" width="3.7109375" customWidth="1"/>
    <col min="10243" max="10245" width="12.7109375" customWidth="1"/>
    <col min="10246" max="10246" width="14.42578125" customWidth="1"/>
    <col min="10247" max="10250" width="12.7109375" customWidth="1"/>
    <col min="10251" max="10252" width="15.85546875" customWidth="1"/>
    <col min="10253" max="10253" width="15.42578125" customWidth="1"/>
    <col min="10497" max="10497" width="12.140625" customWidth="1"/>
    <col min="10498" max="10498" width="3.7109375" customWidth="1"/>
    <col min="10499" max="10501" width="12.7109375" customWidth="1"/>
    <col min="10502" max="10502" width="14.42578125" customWidth="1"/>
    <col min="10503" max="10506" width="12.7109375" customWidth="1"/>
    <col min="10507" max="10508" width="15.85546875" customWidth="1"/>
    <col min="10509" max="10509" width="15.42578125" customWidth="1"/>
    <col min="10753" max="10753" width="12.140625" customWidth="1"/>
    <col min="10754" max="10754" width="3.7109375" customWidth="1"/>
    <col min="10755" max="10757" width="12.7109375" customWidth="1"/>
    <col min="10758" max="10758" width="14.42578125" customWidth="1"/>
    <col min="10759" max="10762" width="12.7109375" customWidth="1"/>
    <col min="10763" max="10764" width="15.85546875" customWidth="1"/>
    <col min="10765" max="10765" width="15.42578125" customWidth="1"/>
    <col min="11009" max="11009" width="12.140625" customWidth="1"/>
    <col min="11010" max="11010" width="3.7109375" customWidth="1"/>
    <col min="11011" max="11013" width="12.7109375" customWidth="1"/>
    <col min="11014" max="11014" width="14.42578125" customWidth="1"/>
    <col min="11015" max="11018" width="12.7109375" customWidth="1"/>
    <col min="11019" max="11020" width="15.85546875" customWidth="1"/>
    <col min="11021" max="11021" width="15.42578125" customWidth="1"/>
    <col min="11265" max="11265" width="12.140625" customWidth="1"/>
    <col min="11266" max="11266" width="3.7109375" customWidth="1"/>
    <col min="11267" max="11269" width="12.7109375" customWidth="1"/>
    <col min="11270" max="11270" width="14.42578125" customWidth="1"/>
    <col min="11271" max="11274" width="12.7109375" customWidth="1"/>
    <col min="11275" max="11276" width="15.85546875" customWidth="1"/>
    <col min="11277" max="11277" width="15.42578125" customWidth="1"/>
    <col min="11521" max="11521" width="12.140625" customWidth="1"/>
    <col min="11522" max="11522" width="3.7109375" customWidth="1"/>
    <col min="11523" max="11525" width="12.7109375" customWidth="1"/>
    <col min="11526" max="11526" width="14.42578125" customWidth="1"/>
    <col min="11527" max="11530" width="12.7109375" customWidth="1"/>
    <col min="11531" max="11532" width="15.85546875" customWidth="1"/>
    <col min="11533" max="11533" width="15.42578125" customWidth="1"/>
    <col min="11777" max="11777" width="12.140625" customWidth="1"/>
    <col min="11778" max="11778" width="3.7109375" customWidth="1"/>
    <col min="11779" max="11781" width="12.7109375" customWidth="1"/>
    <col min="11782" max="11782" width="14.42578125" customWidth="1"/>
    <col min="11783" max="11786" width="12.7109375" customWidth="1"/>
    <col min="11787" max="11788" width="15.85546875" customWidth="1"/>
    <col min="11789" max="11789" width="15.42578125" customWidth="1"/>
    <col min="12033" max="12033" width="12.140625" customWidth="1"/>
    <col min="12034" max="12034" width="3.7109375" customWidth="1"/>
    <col min="12035" max="12037" width="12.7109375" customWidth="1"/>
    <col min="12038" max="12038" width="14.42578125" customWidth="1"/>
    <col min="12039" max="12042" width="12.7109375" customWidth="1"/>
    <col min="12043" max="12044" width="15.85546875" customWidth="1"/>
    <col min="12045" max="12045" width="15.42578125" customWidth="1"/>
    <col min="12289" max="12289" width="12.140625" customWidth="1"/>
    <col min="12290" max="12290" width="3.7109375" customWidth="1"/>
    <col min="12291" max="12293" width="12.7109375" customWidth="1"/>
    <col min="12294" max="12294" width="14.42578125" customWidth="1"/>
    <col min="12295" max="12298" width="12.7109375" customWidth="1"/>
    <col min="12299" max="12300" width="15.85546875" customWidth="1"/>
    <col min="12301" max="12301" width="15.42578125" customWidth="1"/>
    <col min="12545" max="12545" width="12.140625" customWidth="1"/>
    <col min="12546" max="12546" width="3.7109375" customWidth="1"/>
    <col min="12547" max="12549" width="12.7109375" customWidth="1"/>
    <col min="12550" max="12550" width="14.42578125" customWidth="1"/>
    <col min="12551" max="12554" width="12.7109375" customWidth="1"/>
    <col min="12555" max="12556" width="15.85546875" customWidth="1"/>
    <col min="12557" max="12557" width="15.42578125" customWidth="1"/>
    <col min="12801" max="12801" width="12.140625" customWidth="1"/>
    <col min="12802" max="12802" width="3.7109375" customWidth="1"/>
    <col min="12803" max="12805" width="12.7109375" customWidth="1"/>
    <col min="12806" max="12806" width="14.42578125" customWidth="1"/>
    <col min="12807" max="12810" width="12.7109375" customWidth="1"/>
    <col min="12811" max="12812" width="15.85546875" customWidth="1"/>
    <col min="12813" max="12813" width="15.42578125" customWidth="1"/>
    <col min="13057" max="13057" width="12.140625" customWidth="1"/>
    <col min="13058" max="13058" width="3.7109375" customWidth="1"/>
    <col min="13059" max="13061" width="12.7109375" customWidth="1"/>
    <col min="13062" max="13062" width="14.42578125" customWidth="1"/>
    <col min="13063" max="13066" width="12.7109375" customWidth="1"/>
    <col min="13067" max="13068" width="15.85546875" customWidth="1"/>
    <col min="13069" max="13069" width="15.42578125" customWidth="1"/>
    <col min="13313" max="13313" width="12.140625" customWidth="1"/>
    <col min="13314" max="13314" width="3.7109375" customWidth="1"/>
    <col min="13315" max="13317" width="12.7109375" customWidth="1"/>
    <col min="13318" max="13318" width="14.42578125" customWidth="1"/>
    <col min="13319" max="13322" width="12.7109375" customWidth="1"/>
    <col min="13323" max="13324" width="15.85546875" customWidth="1"/>
    <col min="13325" max="13325" width="15.42578125" customWidth="1"/>
    <col min="13569" max="13569" width="12.140625" customWidth="1"/>
    <col min="13570" max="13570" width="3.7109375" customWidth="1"/>
    <col min="13571" max="13573" width="12.7109375" customWidth="1"/>
    <col min="13574" max="13574" width="14.42578125" customWidth="1"/>
    <col min="13575" max="13578" width="12.7109375" customWidth="1"/>
    <col min="13579" max="13580" width="15.85546875" customWidth="1"/>
    <col min="13581" max="13581" width="15.42578125" customWidth="1"/>
    <col min="13825" max="13825" width="12.140625" customWidth="1"/>
    <col min="13826" max="13826" width="3.7109375" customWidth="1"/>
    <col min="13827" max="13829" width="12.7109375" customWidth="1"/>
    <col min="13830" max="13830" width="14.42578125" customWidth="1"/>
    <col min="13831" max="13834" width="12.7109375" customWidth="1"/>
    <col min="13835" max="13836" width="15.85546875" customWidth="1"/>
    <col min="13837" max="13837" width="15.42578125" customWidth="1"/>
    <col min="14081" max="14081" width="12.140625" customWidth="1"/>
    <col min="14082" max="14082" width="3.7109375" customWidth="1"/>
    <col min="14083" max="14085" width="12.7109375" customWidth="1"/>
    <col min="14086" max="14086" width="14.42578125" customWidth="1"/>
    <col min="14087" max="14090" width="12.7109375" customWidth="1"/>
    <col min="14091" max="14092" width="15.85546875" customWidth="1"/>
    <col min="14093" max="14093" width="15.42578125" customWidth="1"/>
    <col min="14337" max="14337" width="12.140625" customWidth="1"/>
    <col min="14338" max="14338" width="3.7109375" customWidth="1"/>
    <col min="14339" max="14341" width="12.7109375" customWidth="1"/>
    <col min="14342" max="14342" width="14.42578125" customWidth="1"/>
    <col min="14343" max="14346" width="12.7109375" customWidth="1"/>
    <col min="14347" max="14348" width="15.85546875" customWidth="1"/>
    <col min="14349" max="14349" width="15.42578125" customWidth="1"/>
    <col min="14593" max="14593" width="12.140625" customWidth="1"/>
    <col min="14594" max="14594" width="3.7109375" customWidth="1"/>
    <col min="14595" max="14597" width="12.7109375" customWidth="1"/>
    <col min="14598" max="14598" width="14.42578125" customWidth="1"/>
    <col min="14599" max="14602" width="12.7109375" customWidth="1"/>
    <col min="14603" max="14604" width="15.85546875" customWidth="1"/>
    <col min="14605" max="14605" width="15.42578125" customWidth="1"/>
    <col min="14849" max="14849" width="12.140625" customWidth="1"/>
    <col min="14850" max="14850" width="3.7109375" customWidth="1"/>
    <col min="14851" max="14853" width="12.7109375" customWidth="1"/>
    <col min="14854" max="14854" width="14.42578125" customWidth="1"/>
    <col min="14855" max="14858" width="12.7109375" customWidth="1"/>
    <col min="14859" max="14860" width="15.85546875" customWidth="1"/>
    <col min="14861" max="14861" width="15.42578125" customWidth="1"/>
    <col min="15105" max="15105" width="12.140625" customWidth="1"/>
    <col min="15106" max="15106" width="3.7109375" customWidth="1"/>
    <col min="15107" max="15109" width="12.7109375" customWidth="1"/>
    <col min="15110" max="15110" width="14.42578125" customWidth="1"/>
    <col min="15111" max="15114" width="12.7109375" customWidth="1"/>
    <col min="15115" max="15116" width="15.85546875" customWidth="1"/>
    <col min="15117" max="15117" width="15.42578125" customWidth="1"/>
    <col min="15361" max="15361" width="12.140625" customWidth="1"/>
    <col min="15362" max="15362" width="3.7109375" customWidth="1"/>
    <col min="15363" max="15365" width="12.7109375" customWidth="1"/>
    <col min="15366" max="15366" width="14.42578125" customWidth="1"/>
    <col min="15367" max="15370" width="12.7109375" customWidth="1"/>
    <col min="15371" max="15372" width="15.85546875" customWidth="1"/>
    <col min="15373" max="15373" width="15.42578125" customWidth="1"/>
    <col min="15617" max="15617" width="12.140625" customWidth="1"/>
    <col min="15618" max="15618" width="3.7109375" customWidth="1"/>
    <col min="15619" max="15621" width="12.7109375" customWidth="1"/>
    <col min="15622" max="15622" width="14.42578125" customWidth="1"/>
    <col min="15623" max="15626" width="12.7109375" customWidth="1"/>
    <col min="15627" max="15628" width="15.85546875" customWidth="1"/>
    <col min="15629" max="15629" width="15.42578125" customWidth="1"/>
    <col min="15873" max="15873" width="12.140625" customWidth="1"/>
    <col min="15874" max="15874" width="3.7109375" customWidth="1"/>
    <col min="15875" max="15877" width="12.7109375" customWidth="1"/>
    <col min="15878" max="15878" width="14.42578125" customWidth="1"/>
    <col min="15879" max="15882" width="12.7109375" customWidth="1"/>
    <col min="15883" max="15884" width="15.85546875" customWidth="1"/>
    <col min="15885" max="15885" width="15.42578125" customWidth="1"/>
    <col min="16129" max="16129" width="12.140625" customWidth="1"/>
    <col min="16130" max="16130" width="3.7109375" customWidth="1"/>
    <col min="16131" max="16133" width="12.7109375" customWidth="1"/>
    <col min="16134" max="16134" width="14.42578125" customWidth="1"/>
    <col min="16135" max="16138" width="12.7109375" customWidth="1"/>
    <col min="16139" max="16140" width="15.85546875" customWidth="1"/>
    <col min="16141" max="16141" width="15.42578125" customWidth="1"/>
  </cols>
  <sheetData>
    <row r="1" spans="1:13" ht="21" customHeight="1" x14ac:dyDescent="0.25">
      <c r="A1"/>
      <c r="B1" s="1"/>
    </row>
    <row r="2" spans="1:13" s="4" customFormat="1" ht="27" customHeigh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27" customHeight="1" thickBot="1" x14ac:dyDescent="0.35">
      <c r="A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51" customHeight="1" thickBot="1" x14ac:dyDescent="0.3">
      <c r="A4" s="5" t="s">
        <v>1</v>
      </c>
      <c r="B4" s="6" t="s">
        <v>2</v>
      </c>
      <c r="C4" s="7"/>
      <c r="D4" s="8"/>
      <c r="E4" s="8"/>
      <c r="F4" s="8"/>
      <c r="G4" s="9" t="s">
        <v>3</v>
      </c>
      <c r="H4" s="10"/>
      <c r="I4" s="10"/>
      <c r="J4" s="11"/>
      <c r="K4" s="12" t="s">
        <v>4</v>
      </c>
      <c r="L4" s="13" t="s">
        <v>5</v>
      </c>
      <c r="M4" s="14"/>
    </row>
    <row r="5" spans="1:13" ht="12.75" customHeight="1" x14ac:dyDescent="0.2">
      <c r="A5" s="15"/>
      <c r="B5" s="16"/>
      <c r="C5" s="17" t="s">
        <v>6</v>
      </c>
      <c r="D5" s="18" t="s">
        <v>7</v>
      </c>
      <c r="E5" s="19" t="s">
        <v>8</v>
      </c>
      <c r="F5" s="20" t="s">
        <v>9</v>
      </c>
      <c r="G5" s="16" t="s">
        <v>10</v>
      </c>
      <c r="H5" s="21" t="s">
        <v>11</v>
      </c>
      <c r="I5" s="21" t="s">
        <v>12</v>
      </c>
      <c r="J5" s="22" t="s">
        <v>9</v>
      </c>
      <c r="K5" s="23" t="s">
        <v>13</v>
      </c>
      <c r="L5" s="24" t="s">
        <v>14</v>
      </c>
      <c r="M5" s="25"/>
    </row>
    <row r="6" spans="1:13" ht="12.75" customHeight="1" x14ac:dyDescent="0.2">
      <c r="A6" s="26"/>
      <c r="B6" s="27"/>
      <c r="C6" s="28" t="s">
        <v>15</v>
      </c>
      <c r="D6" s="29"/>
      <c r="E6" s="30" t="s">
        <v>16</v>
      </c>
      <c r="F6" s="31" t="s">
        <v>17</v>
      </c>
      <c r="G6" s="32"/>
      <c r="H6" s="33" t="s">
        <v>18</v>
      </c>
      <c r="I6" s="33"/>
      <c r="J6" s="31" t="s">
        <v>19</v>
      </c>
      <c r="K6" s="34"/>
      <c r="L6" s="35"/>
      <c r="M6" s="25"/>
    </row>
    <row r="7" spans="1:13" ht="12.75" customHeight="1" x14ac:dyDescent="0.2">
      <c r="A7" s="26"/>
      <c r="B7" s="36"/>
      <c r="C7" s="37"/>
      <c r="D7" s="38"/>
      <c r="E7" s="39"/>
      <c r="F7" s="40"/>
      <c r="G7" s="41"/>
      <c r="H7" s="42"/>
      <c r="I7" s="42"/>
      <c r="J7" s="43"/>
      <c r="K7" s="44"/>
      <c r="L7" s="45"/>
      <c r="M7" s="25"/>
    </row>
    <row r="8" spans="1:13" ht="14.1" customHeight="1" x14ac:dyDescent="0.2">
      <c r="A8" s="46" t="s">
        <v>20</v>
      </c>
      <c r="B8" s="47" t="s">
        <v>21</v>
      </c>
      <c r="C8" s="48">
        <f>'[1]Asilo N. '!C7</f>
        <v>306698.90999999997</v>
      </c>
      <c r="D8" s="48">
        <f>'[1]Asilo N. '!C8</f>
        <v>112975.71</v>
      </c>
      <c r="E8" s="49">
        <f>'[1]Asilo N. '!F12/2</f>
        <v>0</v>
      </c>
      <c r="F8" s="50">
        <f>SUM(C8:E8)</f>
        <v>419674.62</v>
      </c>
      <c r="G8" s="51">
        <f>'[1]Asilo N. '!F23</f>
        <v>117643.2</v>
      </c>
      <c r="H8" s="52">
        <f>'[1]Asilo N. '!F25</f>
        <v>0</v>
      </c>
      <c r="I8" s="52">
        <f>'[1]Asilo N. '!F24</f>
        <v>0</v>
      </c>
      <c r="J8" s="50">
        <f>SUM(G8:I8)</f>
        <v>117643.2</v>
      </c>
      <c r="K8" s="53">
        <f>J8-F8</f>
        <v>-302031.42</v>
      </c>
      <c r="L8" s="54">
        <f>-K8/F8</f>
        <v>0.7196799749291487</v>
      </c>
      <c r="M8" s="25"/>
    </row>
    <row r="9" spans="1:13" ht="12" customHeight="1" x14ac:dyDescent="0.2">
      <c r="A9" s="55" t="s">
        <v>22</v>
      </c>
      <c r="B9" s="56"/>
      <c r="C9" s="57"/>
      <c r="D9" s="58"/>
      <c r="E9" s="59"/>
      <c r="F9" s="60"/>
      <c r="G9" s="61"/>
      <c r="H9" s="58"/>
      <c r="I9" s="62"/>
      <c r="J9" s="60"/>
      <c r="K9" s="63"/>
      <c r="L9" s="64"/>
      <c r="M9" s="25"/>
    </row>
    <row r="10" spans="1:13" ht="12" customHeight="1" x14ac:dyDescent="0.2">
      <c r="A10" s="46" t="s">
        <v>23</v>
      </c>
      <c r="B10" s="47" t="s">
        <v>21</v>
      </c>
      <c r="C10" s="48">
        <f>[1]Mense!C7</f>
        <v>0</v>
      </c>
      <c r="D10" s="48">
        <f>[1]Mense!H17</f>
        <v>388600.39</v>
      </c>
      <c r="E10" s="49">
        <f>[1]Mense!G12</f>
        <v>0</v>
      </c>
      <c r="F10" s="50">
        <f>SUM(B10:E10)</f>
        <v>388600.39</v>
      </c>
      <c r="G10" s="51"/>
      <c r="H10" s="52"/>
      <c r="I10" s="52">
        <f>[1]Mense!G23+[1]Mense!G22</f>
        <v>0</v>
      </c>
      <c r="J10" s="50">
        <f>G10+I10</f>
        <v>0</v>
      </c>
      <c r="K10" s="53">
        <f>J10-F10</f>
        <v>-388600.39</v>
      </c>
      <c r="L10" s="54">
        <f>-K10/F10</f>
        <v>1</v>
      </c>
      <c r="M10" s="25"/>
    </row>
    <row r="11" spans="1:13" ht="12" customHeight="1" x14ac:dyDescent="0.2">
      <c r="A11" s="55" t="s">
        <v>24</v>
      </c>
      <c r="B11" s="65"/>
      <c r="C11" s="66"/>
      <c r="D11" s="67"/>
      <c r="E11" s="68"/>
      <c r="F11" s="69"/>
      <c r="G11" s="70"/>
      <c r="H11" s="71"/>
      <c r="I11" s="71"/>
      <c r="J11" s="72"/>
      <c r="K11" s="73"/>
      <c r="L11" s="74"/>
      <c r="M11" s="25"/>
    </row>
    <row r="12" spans="1:13" ht="12" customHeight="1" x14ac:dyDescent="0.2">
      <c r="A12" s="46" t="s">
        <v>25</v>
      </c>
      <c r="B12" s="47" t="s">
        <v>21</v>
      </c>
      <c r="C12" s="48">
        <v>0</v>
      </c>
      <c r="D12" s="48">
        <f>[1]Mercati!F6</f>
        <v>327232.78999999998</v>
      </c>
      <c r="E12" s="49">
        <f>[1]Mercati!F11</f>
        <v>0</v>
      </c>
      <c r="F12" s="50">
        <f>SUM(B12:E12)</f>
        <v>327232.78999999998</v>
      </c>
      <c r="G12" s="51"/>
      <c r="H12" s="52">
        <f>[1]Mercati!F20</f>
        <v>184549.75</v>
      </c>
      <c r="I12" s="52">
        <f>[1]Mercati!G26</f>
        <v>62896.5</v>
      </c>
      <c r="J12" s="50">
        <f>SUM(G12:I12)</f>
        <v>247446.25</v>
      </c>
      <c r="K12" s="53">
        <f>J12-F12</f>
        <v>-79786.539999999979</v>
      </c>
      <c r="L12" s="54">
        <f>-K12/F12</f>
        <v>0.24382195928470365</v>
      </c>
      <c r="M12" s="25"/>
    </row>
    <row r="13" spans="1:13" ht="12" customHeight="1" x14ac:dyDescent="0.2">
      <c r="A13" s="55" t="s">
        <v>26</v>
      </c>
      <c r="B13" s="56"/>
      <c r="C13" s="57"/>
      <c r="D13" s="58"/>
      <c r="E13" s="59"/>
      <c r="F13" s="75"/>
      <c r="G13" s="61"/>
      <c r="H13" s="58"/>
      <c r="I13" s="58"/>
      <c r="J13" s="75"/>
      <c r="K13" s="76"/>
      <c r="L13" s="64"/>
      <c r="M13" s="25"/>
    </row>
    <row r="14" spans="1:13" ht="12" customHeight="1" x14ac:dyDescent="0.2">
      <c r="A14" s="46" t="s">
        <v>27</v>
      </c>
      <c r="B14" s="47" t="s">
        <v>21</v>
      </c>
      <c r="C14" s="48">
        <f>'[1] Lampade votive'!F11</f>
        <v>6721.52</v>
      </c>
      <c r="D14" s="48">
        <f>'[1] Lampade votive'!F6</f>
        <v>31356.97</v>
      </c>
      <c r="E14" s="49">
        <v>0</v>
      </c>
      <c r="F14" s="50">
        <f>SUM(B14:E14)</f>
        <v>38078.490000000005</v>
      </c>
      <c r="G14" s="51">
        <f>'[1] Lampade votive'!F22</f>
        <v>194377.48</v>
      </c>
      <c r="H14" s="52"/>
      <c r="I14" s="52">
        <v>0</v>
      </c>
      <c r="J14" s="50">
        <f>SUM(G14:I14)</f>
        <v>194377.48</v>
      </c>
      <c r="K14" s="53">
        <f>J14-F14</f>
        <v>156298.99</v>
      </c>
      <c r="L14" s="54">
        <v>0</v>
      </c>
      <c r="M14" s="25"/>
    </row>
    <row r="15" spans="1:13" ht="12" customHeight="1" x14ac:dyDescent="0.2">
      <c r="A15" s="55" t="s">
        <v>28</v>
      </c>
      <c r="B15" s="77"/>
      <c r="C15" s="57"/>
      <c r="D15" s="58"/>
      <c r="E15" s="39"/>
      <c r="F15" s="75"/>
      <c r="G15" s="61"/>
      <c r="H15" s="58"/>
      <c r="I15" s="58"/>
      <c r="J15" s="75"/>
      <c r="K15" s="76"/>
      <c r="L15" s="64"/>
      <c r="M15" s="25"/>
    </row>
    <row r="16" spans="1:13" ht="12" customHeight="1" x14ac:dyDescent="0.2">
      <c r="A16" s="46" t="s">
        <v>29</v>
      </c>
      <c r="B16" s="47" t="s">
        <v>21</v>
      </c>
      <c r="C16" s="48">
        <f>'[1]Teatro '!C7</f>
        <v>18361.93</v>
      </c>
      <c r="D16" s="48">
        <f>'[1]Teatro '!C8+'[1]Teatro '!F15</f>
        <v>909048.9</v>
      </c>
      <c r="E16" s="49">
        <f>'[1]Teatro '!F11</f>
        <v>73844.679999999993</v>
      </c>
      <c r="F16" s="50">
        <f>SUM(B16:E16)</f>
        <v>1001255.51</v>
      </c>
      <c r="G16" s="51"/>
      <c r="H16" s="52">
        <f>'[1]Teatro '!F23</f>
        <v>214855.74</v>
      </c>
      <c r="I16" s="52">
        <f>'[1]Teatro '!F24+'[1]Teatro '!F25+'[1]Teatro '!F26</f>
        <v>153867.68</v>
      </c>
      <c r="J16" s="50">
        <f>SUM(G16:I16)</f>
        <v>368723.42</v>
      </c>
      <c r="K16" s="53">
        <f>J16-F16</f>
        <v>-632532.09000000008</v>
      </c>
      <c r="L16" s="54">
        <f>-K16/F16</f>
        <v>0.63173893544915427</v>
      </c>
      <c r="M16" s="25"/>
    </row>
    <row r="17" spans="1:13" ht="12" customHeight="1" x14ac:dyDescent="0.2">
      <c r="A17" s="55" t="s">
        <v>30</v>
      </c>
      <c r="B17" s="77"/>
      <c r="C17" s="78"/>
      <c r="D17" s="58"/>
      <c r="E17" s="39"/>
      <c r="F17" s="75"/>
      <c r="G17" s="79"/>
      <c r="H17" s="80"/>
      <c r="I17" s="58"/>
      <c r="J17" s="75"/>
      <c r="K17" s="76"/>
      <c r="L17" s="64"/>
      <c r="M17" s="25"/>
    </row>
    <row r="18" spans="1:13" ht="12" customHeight="1" x14ac:dyDescent="0.2">
      <c r="A18" s="46" t="s">
        <v>31</v>
      </c>
      <c r="B18" s="47" t="s">
        <v>21</v>
      </c>
      <c r="C18" s="48">
        <f>[1]Pinacoteca!C7</f>
        <v>112300.49</v>
      </c>
      <c r="D18" s="48">
        <f>[1]Pinacoteca!C8</f>
        <v>82219.25</v>
      </c>
      <c r="E18" s="49">
        <f>[1]Pinacoteca!F11</f>
        <v>63247.42</v>
      </c>
      <c r="F18" s="50">
        <f>SUM(B18:E18)</f>
        <v>257767.15999999997</v>
      </c>
      <c r="G18" s="51"/>
      <c r="H18" s="52">
        <f>[1]Pinacoteca!F25</f>
        <v>24057.9</v>
      </c>
      <c r="I18" s="52">
        <f>[1]Pinacoteca!F26+[1]Pinacoteca!F27+[1]Pinacoteca!F28</f>
        <v>2000</v>
      </c>
      <c r="J18" s="50">
        <f>SUM(G18:I18)</f>
        <v>26057.9</v>
      </c>
      <c r="K18" s="53">
        <f>J18-F18</f>
        <v>-231709.25999999998</v>
      </c>
      <c r="L18" s="54">
        <f>-K18/F18</f>
        <v>0.89890915506847346</v>
      </c>
      <c r="M18" s="25"/>
    </row>
    <row r="19" spans="1:13" ht="12" customHeight="1" x14ac:dyDescent="0.2">
      <c r="A19" s="55" t="s">
        <v>32</v>
      </c>
      <c r="B19" s="77"/>
      <c r="C19" s="78"/>
      <c r="D19" s="58"/>
      <c r="E19" s="39"/>
      <c r="F19" s="75"/>
      <c r="G19" s="61"/>
      <c r="H19" s="58"/>
      <c r="I19" s="58"/>
      <c r="J19" s="75"/>
      <c r="K19" s="76"/>
      <c r="L19" s="64"/>
      <c r="M19" s="25"/>
    </row>
    <row r="20" spans="1:13" ht="15" customHeight="1" x14ac:dyDescent="0.2">
      <c r="A20" s="46" t="s">
        <v>33</v>
      </c>
      <c r="B20" s="47" t="s">
        <v>21</v>
      </c>
      <c r="C20" s="48">
        <f>'[1]Centri sportivi '!C7</f>
        <v>24056.74</v>
      </c>
      <c r="D20" s="48">
        <f>'[1]Centri sportivi '!C8</f>
        <v>687472.73</v>
      </c>
      <c r="E20" s="49">
        <f>'[1]Centri sportivi '!F11</f>
        <v>123037.36</v>
      </c>
      <c r="F20" s="50">
        <f>SUM(B20:E20)</f>
        <v>834566.83</v>
      </c>
      <c r="G20" s="51">
        <f>'[1]Centri sportivi '!F28</f>
        <v>77083.42</v>
      </c>
      <c r="H20" s="52"/>
      <c r="I20" s="52">
        <f>'[1]Centri sportivi '!F29+'[1]Centri sportivi '!F30</f>
        <v>52614</v>
      </c>
      <c r="J20" s="50">
        <f>SUM(G20:I20)</f>
        <v>129697.42</v>
      </c>
      <c r="K20" s="53">
        <f>J20-F20</f>
        <v>-704869.40999999992</v>
      </c>
      <c r="L20" s="54">
        <f>-K20/F20</f>
        <v>0.8445931286293753</v>
      </c>
      <c r="M20" s="25"/>
    </row>
    <row r="21" spans="1:13" ht="12.75" customHeight="1" x14ac:dyDescent="0.2">
      <c r="A21" s="81"/>
      <c r="B21" s="82"/>
      <c r="C21" s="83"/>
      <c r="D21" s="83"/>
      <c r="E21" s="84"/>
      <c r="F21" s="85"/>
      <c r="G21" s="86"/>
      <c r="H21" s="83"/>
      <c r="I21" s="83"/>
      <c r="J21" s="87"/>
      <c r="K21" s="88"/>
      <c r="L21" s="64"/>
      <c r="M21" s="25"/>
    </row>
    <row r="22" spans="1:13" ht="12" customHeight="1" x14ac:dyDescent="0.2">
      <c r="A22" s="46" t="s">
        <v>34</v>
      </c>
      <c r="B22" s="89" t="s">
        <v>21</v>
      </c>
      <c r="C22" s="52">
        <v>0</v>
      </c>
      <c r="D22" s="52">
        <v>115011.99</v>
      </c>
      <c r="E22" s="90">
        <v>0</v>
      </c>
      <c r="F22" s="50">
        <f>SUM(B22:E22)</f>
        <v>115011.99</v>
      </c>
      <c r="G22" s="51">
        <v>0</v>
      </c>
      <c r="H22" s="52"/>
      <c r="I22" s="52">
        <v>0</v>
      </c>
      <c r="J22" s="50">
        <f>SUM(G22:I22)</f>
        <v>0</v>
      </c>
      <c r="K22" s="53">
        <f>J22-F22</f>
        <v>-115011.99</v>
      </c>
      <c r="L22" s="54">
        <f>-K22/F22</f>
        <v>1</v>
      </c>
      <c r="M22" s="25"/>
    </row>
    <row r="23" spans="1:13" ht="13.5" customHeight="1" x14ac:dyDescent="0.2">
      <c r="A23" s="55" t="s">
        <v>35</v>
      </c>
      <c r="B23" s="91"/>
      <c r="C23" s="92"/>
      <c r="D23" s="92"/>
      <c r="E23" s="93"/>
      <c r="F23" s="94"/>
      <c r="G23" s="95"/>
      <c r="H23" s="92"/>
      <c r="I23" s="92"/>
      <c r="J23" s="94"/>
      <c r="K23" s="96"/>
      <c r="L23" s="74"/>
      <c r="M23" s="25"/>
    </row>
    <row r="24" spans="1:13" ht="12" customHeight="1" thickBot="1" x14ac:dyDescent="0.25">
      <c r="A24" s="55" t="s">
        <v>36</v>
      </c>
      <c r="B24" s="91"/>
      <c r="C24" s="92">
        <f>'[1]Trasporti scolastici'!C7</f>
        <v>381929.81</v>
      </c>
      <c r="D24" s="92">
        <f>'[1]Trasporti scolastici'!C8</f>
        <v>389466.27</v>
      </c>
      <c r="E24" s="92">
        <f>'[1]Trasporti scolastici'!F11</f>
        <v>0</v>
      </c>
      <c r="F24" s="50">
        <f>SUM(B24:E24)</f>
        <v>771396.08000000007</v>
      </c>
      <c r="G24" s="95">
        <f>'[1]Trasporti scolastici'!F28</f>
        <v>86326.73</v>
      </c>
      <c r="H24" s="92"/>
      <c r="I24" s="92">
        <f>'[1]Trasporti scolastici'!F29</f>
        <v>0</v>
      </c>
      <c r="J24" s="50">
        <f>SUM(G24:I24)</f>
        <v>86326.73</v>
      </c>
      <c r="K24" s="53">
        <f>J24-F24</f>
        <v>-685069.35000000009</v>
      </c>
      <c r="L24" s="54">
        <f>-K24/F24</f>
        <v>0.88809026615743236</v>
      </c>
      <c r="M24" s="25"/>
    </row>
    <row r="25" spans="1:13" ht="15.75" customHeight="1" x14ac:dyDescent="0.2">
      <c r="A25" s="15"/>
      <c r="B25" s="97"/>
      <c r="C25" s="98"/>
      <c r="D25" s="98"/>
      <c r="E25" s="98"/>
      <c r="F25" s="99"/>
      <c r="G25" s="100"/>
      <c r="H25" s="98"/>
      <c r="I25" s="98"/>
      <c r="J25" s="99"/>
      <c r="K25" s="101"/>
      <c r="L25" s="102"/>
      <c r="M25" s="25"/>
    </row>
    <row r="26" spans="1:13" ht="12" customHeight="1" thickBot="1" x14ac:dyDescent="0.25">
      <c r="A26" s="103" t="s">
        <v>9</v>
      </c>
      <c r="B26" s="104" t="s">
        <v>21</v>
      </c>
      <c r="C26" s="105">
        <f t="shared" ref="C26:J26" si="0">SUM(C8+C10+C14+C12+C16+C18+C20+C22+C24)</f>
        <v>850069.39999999991</v>
      </c>
      <c r="D26" s="105">
        <f t="shared" si="0"/>
        <v>3043385.0000000005</v>
      </c>
      <c r="E26" s="105">
        <f t="shared" si="0"/>
        <v>260129.45999999996</v>
      </c>
      <c r="F26" s="105">
        <f>SUM(F8+F10+F14+F12+F16+F18+F20+F22+F24)</f>
        <v>4153583.8600000003</v>
      </c>
      <c r="G26" s="106">
        <f t="shared" si="0"/>
        <v>475430.82999999996</v>
      </c>
      <c r="H26" s="105">
        <f t="shared" si="0"/>
        <v>423463.39</v>
      </c>
      <c r="I26" s="105">
        <f t="shared" si="0"/>
        <v>271378.18</v>
      </c>
      <c r="J26" s="107">
        <f t="shared" si="0"/>
        <v>1170272.3999999999</v>
      </c>
      <c r="K26" s="108">
        <f>J26-F26</f>
        <v>-2983311.4600000004</v>
      </c>
      <c r="L26" s="109">
        <f>-K26/F26</f>
        <v>0.71824996450173995</v>
      </c>
      <c r="M26" s="25"/>
    </row>
    <row r="27" spans="1:13" ht="16.5" x14ac:dyDescent="0.3">
      <c r="A27" s="110"/>
      <c r="B27" s="111"/>
      <c r="C27" s="111"/>
      <c r="D27" s="111"/>
      <c r="E27" s="111"/>
      <c r="F27" s="112"/>
      <c r="G27" s="111"/>
      <c r="H27" s="111"/>
      <c r="I27" s="111"/>
      <c r="J27" s="111"/>
      <c r="K27" s="111"/>
      <c r="L27" s="113"/>
      <c r="M27" s="25"/>
    </row>
    <row r="28" spans="1:13" ht="15" x14ac:dyDescent="0.25">
      <c r="A28" s="113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4"/>
      <c r="M28" s="25"/>
    </row>
    <row r="29" spans="1:13" ht="20.25" x14ac:dyDescent="0.3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6"/>
    </row>
    <row r="30" spans="1:13" x14ac:dyDescent="0.2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</row>
    <row r="31" spans="1:13" x14ac:dyDescent="0.2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</row>
    <row r="32" spans="1:13" x14ac:dyDescent="0.2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</sheetData>
  <mergeCells count="4">
    <mergeCell ref="A2:L2"/>
    <mergeCell ref="B4:F4"/>
    <mergeCell ref="G4:J4"/>
    <mergeCell ref="L5:L6"/>
  </mergeCells>
  <pageMargins left="0.86614173228346458" right="0.19" top="0.39" bottom="0" header="0.19685039370078741" footer="0.15748031496062992"/>
  <pageSetup paperSize="9" scale="91" orientation="landscape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Consuntivo 2019</vt:lpstr>
      <vt:lpstr>'Consuntivo 2019'!Area_stampa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Gasparroni</dc:creator>
  <cp:lastModifiedBy>Donatella Gasparroni</cp:lastModifiedBy>
  <dcterms:created xsi:type="dcterms:W3CDTF">2024-05-24T11:36:30Z</dcterms:created>
  <dcterms:modified xsi:type="dcterms:W3CDTF">2024-05-24T11:37:20Z</dcterms:modified>
</cp:coreProperties>
</file>