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45" windowWidth="8655" windowHeight="5805" activeTab="0"/>
  </bookViews>
  <sheets>
    <sheet name="Consuntivo 2018" sheetId="1" r:id="rId1"/>
    <sheet name="Consuntivo 2018 (1) " sheetId="2" r:id="rId2"/>
    <sheet name="Asilo N. " sheetId="3" r:id="rId3"/>
    <sheet name="Mense" sheetId="4" r:id="rId4"/>
    <sheet name="Mercati" sheetId="5" r:id="rId5"/>
    <sheet name=" Lampade votive" sheetId="6" r:id="rId6"/>
    <sheet name="Teatro " sheetId="7" r:id="rId7"/>
    <sheet name="Pinacoteca" sheetId="8" r:id="rId8"/>
    <sheet name="Centri sportivi " sheetId="9" r:id="rId9"/>
    <sheet name="Trasporti scolastici" sheetId="10" r:id="rId10"/>
  </sheets>
  <externalReferences>
    <externalReference r:id="rId13"/>
  </externalReferences>
  <definedNames>
    <definedName name="_xlnm.Print_Area" localSheetId="5">' Lampade votive'!$A$1:$G$47</definedName>
    <definedName name="_xlnm.Print_Area" localSheetId="2">'Asilo N. '!$A$1:$G$38</definedName>
    <definedName name="_xlnm.Print_Area" localSheetId="8">'Centri sportivi '!$A$1:$G$52</definedName>
    <definedName name="_xlnm.Print_Area" localSheetId="0">'Consuntivo 2018'!$A$1:$L$28</definedName>
    <definedName name="_xlnm.Print_Area" localSheetId="1">'Consuntivo 2018 (1) '!$A$1:$K$36</definedName>
    <definedName name="_xlnm.Print_Area" localSheetId="3">'Mense'!$A$1:$H$43</definedName>
    <definedName name="_xlnm.Print_Area" localSheetId="4">'Mercati'!$A$1:$G$48</definedName>
    <definedName name="_xlnm.Print_Area" localSheetId="7">'Pinacoteca'!$A$1:$G$49</definedName>
    <definedName name="_xlnm.Print_Area" localSheetId="6">'Teatro '!$A$1:$G$48</definedName>
    <definedName name="_xlnm.Print_Area" localSheetId="9">'Trasporti scolastici'!$A$1:$G$51</definedName>
  </definedNames>
  <calcPr fullCalcOnLoad="1" fullPrecision="0"/>
</workbook>
</file>

<file path=xl/sharedStrings.xml><?xml version="1.0" encoding="utf-8"?>
<sst xmlns="http://schemas.openxmlformats.org/spreadsheetml/2006/main" count="291" uniqueCount="132">
  <si>
    <t>SERVIZIO</t>
  </si>
  <si>
    <t>Asilo Nido</t>
  </si>
  <si>
    <t>Parcheggi</t>
  </si>
  <si>
    <t>TOTALE</t>
  </si>
  <si>
    <t>€</t>
  </si>
  <si>
    <t>AD AGGIUNGERE:</t>
  </si>
  <si>
    <t>Quote ammortamento immobili e attrezzature</t>
  </si>
  <si>
    <t>Acquisto di beni ammortizzabili nell'esercizio</t>
  </si>
  <si>
    <t>(dal cap. 11100/1)</t>
  </si>
  <si>
    <t>La gestione del servizio è finanziata nel modo seguente:</t>
  </si>
  <si>
    <t>Entrate da tariffe</t>
  </si>
  <si>
    <t>Parte utilizzo fondo unico regionale D.P.R. 616/77</t>
  </si>
  <si>
    <t>==========</t>
  </si>
  <si>
    <t>=========</t>
  </si>
  <si>
    <t>TOTALE ENTRATA</t>
  </si>
  <si>
    <t>TOTALE USCITA</t>
  </si>
  <si>
    <t>A carico del bilancio comunale</t>
  </si>
  <si>
    <t>============</t>
  </si>
  <si>
    <t>A carico dell'utenza</t>
  </si>
  <si>
    <t>Costi come da allegato finanziario</t>
  </si>
  <si>
    <t>A carico Regione e altri</t>
  </si>
  <si>
    <t>A carico Comune</t>
  </si>
  <si>
    <t>agli insegnanti e personale, soggetti a successivo rimborso da parte del Ministero.</t>
  </si>
  <si>
    <t xml:space="preserve">Oltre ai costi diretti del servizio occorre tener presente la spesa che il Comune ha sostenuto </t>
  </si>
  <si>
    <t xml:space="preserve">per una convenzione stipulata con le direzioni scolastiche perché il personale A.T.A. </t>
  </si>
  <si>
    <t xml:space="preserve">(ex comunale) proseguisse nel servizio di vigilanza fuori dell'orario strettamente </t>
  </si>
  <si>
    <t xml:space="preserve">Contributo Regionale </t>
  </si>
  <si>
    <t xml:space="preserve"> La percentuale di copertura del servizio è la seguente:</t>
  </si>
  <si>
    <t>===========</t>
  </si>
  <si>
    <t>Pers.le - Stima del 6% sul costo del personale cimiteriale</t>
  </si>
  <si>
    <t>(Cap. 15400,15500,5200/23,26600/23)</t>
  </si>
  <si>
    <t>AVANZO</t>
  </si>
  <si>
    <t>Contributo Regionale</t>
  </si>
  <si>
    <t>a) Villa Vitali</t>
  </si>
  <si>
    <t>b) Teatro Dell'Aquila</t>
  </si>
  <si>
    <t>Beni ammortizzabili nell'esercizio pagati al Tit. II°</t>
  </si>
  <si>
    <t>Entrate da tariffe comprese sponsorizzazioni</t>
  </si>
  <si>
    <t>A carico Stato, Regione ed altri</t>
  </si>
  <si>
    <t>Pinacoteca</t>
  </si>
  <si>
    <t>Auditorium</t>
  </si>
  <si>
    <t>Piscina Epuratoria</t>
  </si>
  <si>
    <t>Museo Archeologico</t>
  </si>
  <si>
    <t>=============</t>
  </si>
  <si>
    <t>Quote ammortamento immobili e attrezzature:</t>
  </si>
  <si>
    <t>(Cap. 12522/7, 12540/1)</t>
  </si>
  <si>
    <t>--------------------</t>
  </si>
  <si>
    <t>scolastico e per i servizi relativi alle mense scolastiche. Cap. 12261 €  53.405,40.</t>
  </si>
  <si>
    <t xml:space="preserve">Nell'anno 2004 sono stati distribuiti 204.311 pasti di cui n. 27.615 erogati  </t>
  </si>
  <si>
    <t>Il costo unitario è di € 3,98 La percentuale di copertura del servizio è la seguente:</t>
  </si>
  <si>
    <t>Contributo Provinciale  utilizzo palestra Coni</t>
  </si>
  <si>
    <t>(Cap. 13000/5)</t>
  </si>
  <si>
    <t>COSTI</t>
  </si>
  <si>
    <t>RICAVI</t>
  </si>
  <si>
    <t>Personale</t>
  </si>
  <si>
    <t>Beni e Servizi</t>
  </si>
  <si>
    <t>Ammortam.</t>
  </si>
  <si>
    <t>Cittadini</t>
  </si>
  <si>
    <t>Contributi</t>
  </si>
  <si>
    <t>Comune</t>
  </si>
  <si>
    <t xml:space="preserve"> </t>
  </si>
  <si>
    <t>Immobili</t>
  </si>
  <si>
    <t>(A)</t>
  </si>
  <si>
    <t>(B)</t>
  </si>
  <si>
    <t>(3)</t>
  </si>
  <si>
    <t>(4)</t>
  </si>
  <si>
    <t>(2)</t>
  </si>
  <si>
    <t xml:space="preserve">Mense  </t>
  </si>
  <si>
    <t>Scolastiche</t>
  </si>
  <si>
    <t>Mercati</t>
  </si>
  <si>
    <t>Fiere</t>
  </si>
  <si>
    <t xml:space="preserve">Illuminazione </t>
  </si>
  <si>
    <t>(1)</t>
  </si>
  <si>
    <t>Votiva</t>
  </si>
  <si>
    <t xml:space="preserve">Spettacoli </t>
  </si>
  <si>
    <t>Vari</t>
  </si>
  <si>
    <t xml:space="preserve">Pinacoteca,  </t>
  </si>
  <si>
    <t>Musei</t>
  </si>
  <si>
    <t xml:space="preserve">Impianti  </t>
  </si>
  <si>
    <t>Sportivi</t>
  </si>
  <si>
    <t>Note:</t>
  </si>
  <si>
    <t>N.B.  Gli ammortamenti relativi ai beni immobili sono stati considerati secondo il principio fiscale.</t>
  </si>
  <si>
    <t>di cui personale</t>
  </si>
  <si>
    <t>di cui beni e servizi</t>
  </si>
  <si>
    <t xml:space="preserve">di cui beni e servizi </t>
  </si>
  <si>
    <t>Beni e servizi</t>
  </si>
  <si>
    <t>Contributi da Comuni</t>
  </si>
  <si>
    <t xml:space="preserve">Contributo Provinciale </t>
  </si>
  <si>
    <t>cap. 15400</t>
  </si>
  <si>
    <t>cap. 15500</t>
  </si>
  <si>
    <t>cap.5200/23</t>
  </si>
  <si>
    <t>cap.26600/23</t>
  </si>
  <si>
    <t>Contributi Enti vari</t>
  </si>
  <si>
    <t>Contributo Provincia</t>
  </si>
  <si>
    <t>Contributo Ministero Politiche Agricole</t>
  </si>
  <si>
    <t>Contributi da Ditte, Enti non pubblici</t>
  </si>
  <si>
    <t>(5)</t>
  </si>
  <si>
    <t>Pista</t>
  </si>
  <si>
    <t>Palestra Capodarco</t>
  </si>
  <si>
    <t>Palestra Da Vinci</t>
  </si>
  <si>
    <t>Palestra Coni</t>
  </si>
  <si>
    <t>Proventi servizio</t>
  </si>
  <si>
    <t>(6)</t>
  </si>
  <si>
    <t>Trasporti</t>
  </si>
  <si>
    <t>Scolastici</t>
  </si>
  <si>
    <t>% COPERTURA</t>
  </si>
  <si>
    <t>DIFFERENZA</t>
  </si>
  <si>
    <t>(B)-(A)</t>
  </si>
  <si>
    <t>L'IMPORTO INSERITO E' RELATIVO AL CONSUNTIVO 2017</t>
  </si>
  <si>
    <t>Palestra Via Leti</t>
  </si>
  <si>
    <t>(1) In base all'art. 5 L. 498/92 le spese per gli asili nido sono escluse per il 50% dal calcolo della percentuale di copertura dei servizi pubblici a domanda individuale.</t>
  </si>
  <si>
    <t>Contributi vari</t>
  </si>
  <si>
    <t>Entrate da tariffe e sponsorizzazioni</t>
  </si>
  <si>
    <t>ed altro</t>
  </si>
  <si>
    <t>Sponsorizzazioni</t>
  </si>
  <si>
    <t xml:space="preserve">(2) Servizio esternalizzato dall'1/1/2005 - L'importo è comprensivo del canone di gestione del servizio </t>
  </si>
  <si>
    <t>(3) Il costo è stato stimato in percentuale sulla retribuzione del personale del servizio cimiteriale.</t>
  </si>
  <si>
    <t>(4) Incluse le quote di ammortamento attrezzature.</t>
  </si>
  <si>
    <t>(5 ) Servizio affidato all'Asite - Per proroga vedi Deliberazione G.C. n. 20 del 23/01/2018</t>
  </si>
  <si>
    <t>(6 ) A seguito del Sisma 2016 gran parte dei musei e sale sono chiusi al pubblico</t>
  </si>
  <si>
    <t>Asilo Nido - Consuntivo 2018</t>
  </si>
  <si>
    <t>Mense - Consuntivo 2018</t>
  </si>
  <si>
    <t>Mercati - Consuntivo 2018</t>
  </si>
  <si>
    <t>Lampade votive - Consuntivo 2018</t>
  </si>
  <si>
    <t>Teatro - Consuntivo 2018</t>
  </si>
  <si>
    <t>Pinacoteca - Consuntivo 2018</t>
  </si>
  <si>
    <t>Centri Sportivi - Consuntivo 2018</t>
  </si>
  <si>
    <t>Trasporti Scolastici - Consuntivo 2018</t>
  </si>
  <si>
    <t xml:space="preserve">SERVIZI PUBBLICI A DOMANDA INDIVIDUALE - Consuntivo 2018                           </t>
  </si>
  <si>
    <t>SERVIZI PUBBLICI A DOMANDA INDIVIDUALE - Consuntivo 2018                                          Allegato "A"</t>
  </si>
  <si>
    <t>Contributo Camera di commercio</t>
  </si>
  <si>
    <t>Contributo Regione</t>
  </si>
  <si>
    <t>Contributo Stato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</si>
</sst>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"/>
    <numFmt numFmtId="179" formatCode="#,##0_ ;\-#,##0\ "/>
    <numFmt numFmtId="180" formatCode="yys\i\l\o\ \n\i\d\o"/>
    <numFmt numFmtId="181" formatCode="#,##0.00_ ;\-#,##0.00\ 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34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25" fillId="10" borderId="1" applyNumberFormat="0" applyAlignment="0" applyProtection="0"/>
    <xf numFmtId="0" fontId="26" fillId="0" borderId="2" applyNumberFormat="0" applyFill="0" applyAlignment="0" applyProtection="0"/>
    <xf numFmtId="0" fontId="27" fillId="1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23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0" fillId="5" borderId="4" applyNumberFormat="0" applyFont="0" applyAlignment="0" applyProtection="0"/>
    <xf numFmtId="0" fontId="24" fillId="1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15" borderId="0" applyNumberFormat="0" applyBorder="0" applyAlignment="0" applyProtection="0"/>
    <xf numFmtId="0" fontId="20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/>
    </xf>
    <xf numFmtId="168" fontId="7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 quotePrefix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16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5" borderId="14" xfId="0" applyFont="1" applyFill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 wrapText="1"/>
    </xf>
    <xf numFmtId="0" fontId="4" fillId="5" borderId="20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wrapText="1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wrapText="1"/>
    </xf>
    <xf numFmtId="178" fontId="4" fillId="0" borderId="28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" fillId="5" borderId="18" xfId="0" applyFont="1" applyFill="1" applyBorder="1" applyAlignment="1">
      <alignment wrapText="1"/>
    </xf>
    <xf numFmtId="179" fontId="4" fillId="0" borderId="19" xfId="0" applyNumberFormat="1" applyFont="1" applyFill="1" applyBorder="1" applyAlignment="1" quotePrefix="1">
      <alignment horizontal="right"/>
    </xf>
    <xf numFmtId="179" fontId="4" fillId="0" borderId="20" xfId="0" applyNumberFormat="1" applyFont="1" applyFill="1" applyBorder="1" applyAlignment="1" quotePrefix="1">
      <alignment horizontal="right"/>
    </xf>
    <xf numFmtId="3" fontId="4" fillId="0" borderId="29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9" xfId="0" applyNumberFormat="1" applyFont="1" applyFill="1" applyBorder="1" applyAlignment="1" quotePrefix="1">
      <alignment horizontal="right"/>
    </xf>
    <xf numFmtId="4" fontId="6" fillId="0" borderId="19" xfId="0" applyNumberFormat="1" applyFont="1" applyFill="1" applyBorder="1" applyAlignment="1">
      <alignment horizontal="left" wrapText="1"/>
    </xf>
    <xf numFmtId="3" fontId="6" fillId="0" borderId="20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/>
    </xf>
    <xf numFmtId="179" fontId="4" fillId="0" borderId="19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0" fontId="4" fillId="5" borderId="30" xfId="0" applyFont="1" applyFill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4" fillId="0" borderId="31" xfId="0" applyNumberFormat="1" applyFont="1" applyFill="1" applyBorder="1" applyAlignment="1">
      <alignment horizontal="right"/>
    </xf>
    <xf numFmtId="0" fontId="4" fillId="0" borderId="32" xfId="0" applyFont="1" applyFill="1" applyBorder="1" applyAlignment="1" quotePrefix="1">
      <alignment horizontal="right" wrapText="1"/>
    </xf>
    <xf numFmtId="0" fontId="4" fillId="5" borderId="3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3" fontId="6" fillId="0" borderId="32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4" fillId="0" borderId="11" xfId="0" applyNumberFormat="1" applyFont="1" applyFill="1" applyBorder="1" applyAlignment="1">
      <alignment horizontal="right"/>
    </xf>
    <xf numFmtId="4" fontId="15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4" fillId="0" borderId="34" xfId="0" applyNumberFormat="1" applyFont="1" applyFill="1" applyBorder="1" applyAlignment="1">
      <alignment/>
    </xf>
    <xf numFmtId="4" fontId="4" fillId="0" borderId="35" xfId="0" applyNumberFormat="1" applyFont="1" applyFill="1" applyBorder="1" applyAlignment="1">
      <alignment/>
    </xf>
    <xf numFmtId="4" fontId="4" fillId="0" borderId="36" xfId="0" applyNumberFormat="1" applyFont="1" applyFill="1" applyBorder="1" applyAlignment="1">
      <alignment/>
    </xf>
    <xf numFmtId="0" fontId="4" fillId="5" borderId="28" xfId="0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0" fontId="4" fillId="5" borderId="38" xfId="0" applyFont="1" applyFill="1" applyBorder="1" applyAlignment="1">
      <alignment wrapText="1"/>
    </xf>
    <xf numFmtId="4" fontId="4" fillId="0" borderId="21" xfId="0" applyNumberFormat="1" applyFont="1" applyFill="1" applyBorder="1" applyAlignment="1">
      <alignment horizontal="right"/>
    </xf>
    <xf numFmtId="0" fontId="5" fillId="16" borderId="39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/>
    </xf>
    <xf numFmtId="10" fontId="7" fillId="0" borderId="0" xfId="0" applyNumberFormat="1" applyFont="1" applyBorder="1" applyAlignment="1">
      <alignment/>
    </xf>
    <xf numFmtId="4" fontId="6" fillId="0" borderId="40" xfId="0" applyNumberFormat="1" applyFont="1" applyFill="1" applyBorder="1" applyAlignment="1">
      <alignment horizontal="left" wrapText="1"/>
    </xf>
    <xf numFmtId="178" fontId="4" fillId="0" borderId="41" xfId="0" applyNumberFormat="1" applyFont="1" applyFill="1" applyBorder="1" applyAlignment="1">
      <alignment/>
    </xf>
    <xf numFmtId="178" fontId="4" fillId="0" borderId="42" xfId="0" applyNumberFormat="1" applyFont="1" applyFill="1" applyBorder="1" applyAlignment="1">
      <alignment/>
    </xf>
    <xf numFmtId="178" fontId="4" fillId="0" borderId="43" xfId="0" applyNumberFormat="1" applyFont="1" applyFill="1" applyBorder="1" applyAlignment="1">
      <alignment/>
    </xf>
    <xf numFmtId="178" fontId="4" fillId="0" borderId="44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0" fontId="4" fillId="5" borderId="17" xfId="0" applyFont="1" applyFill="1" applyBorder="1" applyAlignment="1">
      <alignment horizontal="center" wrapText="1"/>
    </xf>
    <xf numFmtId="0" fontId="4" fillId="0" borderId="29" xfId="0" applyFont="1" applyFill="1" applyBorder="1" applyAlignment="1" quotePrefix="1">
      <alignment horizontal="right"/>
    </xf>
    <xf numFmtId="3" fontId="6" fillId="0" borderId="29" xfId="0" applyNumberFormat="1" applyFont="1" applyFill="1" applyBorder="1" applyAlignment="1" quotePrefix="1">
      <alignment horizontal="right"/>
    </xf>
    <xf numFmtId="0" fontId="4" fillId="0" borderId="37" xfId="0" applyFont="1" applyFill="1" applyBorder="1" applyAlignment="1" quotePrefix="1">
      <alignment horizontal="right" wrapText="1"/>
    </xf>
    <xf numFmtId="4" fontId="4" fillId="0" borderId="29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4" fillId="5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4" fontId="4" fillId="0" borderId="43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44" xfId="0" applyNumberFormat="1" applyFont="1" applyFill="1" applyBorder="1" applyAlignment="1" quotePrefix="1">
      <alignment horizontal="right"/>
    </xf>
    <xf numFmtId="3" fontId="6" fillId="0" borderId="44" xfId="0" applyNumberFormat="1" applyFont="1" applyFill="1" applyBorder="1" applyAlignment="1">
      <alignment/>
    </xf>
    <xf numFmtId="4" fontId="4" fillId="0" borderId="42" xfId="0" applyNumberFormat="1" applyFont="1" applyFill="1" applyBorder="1" applyAlignment="1">
      <alignment/>
    </xf>
    <xf numFmtId="4" fontId="4" fillId="0" borderId="44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4" fontId="4" fillId="0" borderId="41" xfId="0" applyNumberFormat="1" applyFont="1" applyFill="1" applyBorder="1" applyAlignment="1">
      <alignment/>
    </xf>
    <xf numFmtId="0" fontId="5" fillId="16" borderId="1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wrapText="1"/>
    </xf>
    <xf numFmtId="10" fontId="4" fillId="0" borderId="27" xfId="50" applyNumberFormat="1" applyFont="1" applyFill="1" applyBorder="1" applyAlignment="1">
      <alignment/>
    </xf>
    <xf numFmtId="10" fontId="4" fillId="0" borderId="38" xfId="50" applyNumberFormat="1" applyFont="1" applyFill="1" applyBorder="1" applyAlignment="1">
      <alignment/>
    </xf>
    <xf numFmtId="10" fontId="4" fillId="0" borderId="18" xfId="50" applyNumberFormat="1" applyFont="1" applyFill="1" applyBorder="1" applyAlignment="1">
      <alignment/>
    </xf>
    <xf numFmtId="10" fontId="4" fillId="0" borderId="14" xfId="50" applyNumberFormat="1" applyFont="1" applyFill="1" applyBorder="1" applyAlignment="1">
      <alignment/>
    </xf>
    <xf numFmtId="10" fontId="4" fillId="0" borderId="30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/>
    </xf>
    <xf numFmtId="0" fontId="4" fillId="0" borderId="24" xfId="0" applyFont="1" applyFill="1" applyBorder="1" applyAlignment="1" quotePrefix="1">
      <alignment horizontal="right" wrapText="1"/>
    </xf>
    <xf numFmtId="0" fontId="4" fillId="0" borderId="37" xfId="0" applyFont="1" applyFill="1" applyBorder="1" applyAlignment="1">
      <alignment horizontal="center"/>
    </xf>
    <xf numFmtId="3" fontId="4" fillId="0" borderId="26" xfId="0" applyNumberFormat="1" applyFont="1" applyFill="1" applyBorder="1" applyAlignment="1" quotePrefix="1">
      <alignment horizontal="right"/>
    </xf>
    <xf numFmtId="0" fontId="4" fillId="0" borderId="26" xfId="0" applyFont="1" applyFill="1" applyBorder="1" applyAlignment="1" quotePrefix="1">
      <alignment horizontal="right" wrapText="1"/>
    </xf>
    <xf numFmtId="0" fontId="4" fillId="5" borderId="46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10" fontId="4" fillId="0" borderId="30" xfId="5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4" fillId="5" borderId="14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horizontal="center" wrapText="1"/>
    </xf>
    <xf numFmtId="0" fontId="5" fillId="16" borderId="40" xfId="0" applyFont="1" applyFill="1" applyBorder="1" applyAlignment="1">
      <alignment horizontal="center" vertical="center" shrinkToFit="1"/>
    </xf>
    <xf numFmtId="0" fontId="5" fillId="16" borderId="12" xfId="0" applyFont="1" applyFill="1" applyBorder="1" applyAlignment="1">
      <alignment horizontal="center" vertical="center" shrinkToFit="1"/>
    </xf>
    <xf numFmtId="0" fontId="5" fillId="16" borderId="39" xfId="0" applyFont="1" applyFill="1" applyBorder="1" applyAlignment="1">
      <alignment horizontal="center" vertical="center" shrinkToFit="1"/>
    </xf>
    <xf numFmtId="0" fontId="5" fillId="16" borderId="47" xfId="0" applyFont="1" applyFill="1" applyBorder="1" applyAlignment="1">
      <alignment horizontal="center" vertical="center"/>
    </xf>
    <xf numFmtId="0" fontId="5" fillId="16" borderId="39" xfId="0" applyFont="1" applyFill="1" applyBorder="1" applyAlignment="1">
      <alignment horizontal="center" vertical="center"/>
    </xf>
    <xf numFmtId="0" fontId="5" fillId="16" borderId="48" xfId="0" applyFont="1" applyFill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left"/>
    </xf>
    <xf numFmtId="49" fontId="7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D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171450</xdr:rowOff>
    </xdr:from>
    <xdr:to>
      <xdr:col>6</xdr:col>
      <xdr:colOff>771525</xdr:colOff>
      <xdr:row>38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7150" y="6991350"/>
          <a:ext cx="51244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Ai fini della percentuale di copertura del servizio i costi totali devono intendersi al 50% ai sensi dell'art. 5 della L. 498/92.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26</xdr:row>
      <xdr:rowOff>57150</xdr:rowOff>
    </xdr:from>
    <xdr:to>
      <xdr:col>7</xdr:col>
      <xdr:colOff>904875</xdr:colOff>
      <xdr:row>26</xdr:row>
      <xdr:rowOff>66675</xdr:rowOff>
    </xdr:to>
    <xdr:sp>
      <xdr:nvSpPr>
        <xdr:cNvPr id="1" name="Line 1"/>
        <xdr:cNvSpPr>
          <a:spLocks/>
        </xdr:cNvSpPr>
      </xdr:nvSpPr>
      <xdr:spPr>
        <a:xfrm>
          <a:off x="5219700" y="527685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28</xdr:row>
      <xdr:rowOff>57150</xdr:rowOff>
    </xdr:from>
    <xdr:to>
      <xdr:col>7</xdr:col>
      <xdr:colOff>0</xdr:colOff>
      <xdr:row>28</xdr:row>
      <xdr:rowOff>57150</xdr:rowOff>
    </xdr:to>
    <xdr:sp>
      <xdr:nvSpPr>
        <xdr:cNvPr id="1" name="Line 1"/>
        <xdr:cNvSpPr>
          <a:spLocks/>
        </xdr:cNvSpPr>
      </xdr:nvSpPr>
      <xdr:spPr>
        <a:xfrm>
          <a:off x="4629150" y="56769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57150</xdr:rowOff>
    </xdr:from>
    <xdr:to>
      <xdr:col>7</xdr:col>
      <xdr:colOff>0</xdr:colOff>
      <xdr:row>26</xdr:row>
      <xdr:rowOff>57150</xdr:rowOff>
    </xdr:to>
    <xdr:sp>
      <xdr:nvSpPr>
        <xdr:cNvPr id="1" name="Line 1"/>
        <xdr:cNvSpPr>
          <a:spLocks/>
        </xdr:cNvSpPr>
      </xdr:nvSpPr>
      <xdr:spPr>
        <a:xfrm>
          <a:off x="4476750" y="5276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28</xdr:row>
      <xdr:rowOff>57150</xdr:rowOff>
    </xdr:from>
    <xdr:to>
      <xdr:col>7</xdr:col>
      <xdr:colOff>0</xdr:colOff>
      <xdr:row>28</xdr:row>
      <xdr:rowOff>57150</xdr:rowOff>
    </xdr:to>
    <xdr:sp>
      <xdr:nvSpPr>
        <xdr:cNvPr id="1" name="Line 1"/>
        <xdr:cNvSpPr>
          <a:spLocks/>
        </xdr:cNvSpPr>
      </xdr:nvSpPr>
      <xdr:spPr>
        <a:xfrm>
          <a:off x="4695825" y="56769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29</xdr:row>
      <xdr:rowOff>57150</xdr:rowOff>
    </xdr:from>
    <xdr:to>
      <xdr:col>7</xdr:col>
      <xdr:colOff>0</xdr:colOff>
      <xdr:row>29</xdr:row>
      <xdr:rowOff>57150</xdr:rowOff>
    </xdr:to>
    <xdr:sp>
      <xdr:nvSpPr>
        <xdr:cNvPr id="1" name="Line 1"/>
        <xdr:cNvSpPr>
          <a:spLocks/>
        </xdr:cNvSpPr>
      </xdr:nvSpPr>
      <xdr:spPr>
        <a:xfrm>
          <a:off x="4629150" y="58769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32</xdr:row>
      <xdr:rowOff>57150</xdr:rowOff>
    </xdr:from>
    <xdr:to>
      <xdr:col>7</xdr:col>
      <xdr:colOff>0</xdr:colOff>
      <xdr:row>32</xdr:row>
      <xdr:rowOff>57150</xdr:rowOff>
    </xdr:to>
    <xdr:sp>
      <xdr:nvSpPr>
        <xdr:cNvPr id="1" name="Line 1"/>
        <xdr:cNvSpPr>
          <a:spLocks/>
        </xdr:cNvSpPr>
      </xdr:nvSpPr>
      <xdr:spPr>
        <a:xfrm>
          <a:off x="5448300" y="64770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57150</xdr:rowOff>
    </xdr:from>
    <xdr:to>
      <xdr:col>7</xdr:col>
      <xdr:colOff>0</xdr:colOff>
      <xdr:row>31</xdr:row>
      <xdr:rowOff>57150</xdr:rowOff>
    </xdr:to>
    <xdr:sp>
      <xdr:nvSpPr>
        <xdr:cNvPr id="1" name="Line 1"/>
        <xdr:cNvSpPr>
          <a:spLocks/>
        </xdr:cNvSpPr>
      </xdr:nvSpPr>
      <xdr:spPr>
        <a:xfrm>
          <a:off x="5448300" y="6276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UNTIVI\CONSUNTIVO%202017\RELAZIONE\2017%20-%20SERVIZI%20PUBBLICI%20A%20DOMANDA%20IND\SERVIZI%20A%20DOMANDA%20INDIVIDUALE%20-%20PREVISIO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.2017 (2)"/>
      <sheetName val="Cons.2017"/>
      <sheetName val="Asilo N. 2017"/>
      <sheetName val="Mense 2017"/>
      <sheetName val="Mercati 2017"/>
      <sheetName val=" Lampade 2017"/>
      <sheetName val="Teatro 2017"/>
      <sheetName val="Pinacoteca 2017"/>
      <sheetName val="Centri sportivi 2017"/>
      <sheetName val="Trasporti scolastici2017"/>
    </sheetNames>
    <sheetDataSet>
      <sheetData sheetId="6">
        <row r="12">
          <cell r="C12">
            <v>24582.63</v>
          </cell>
        </row>
        <row r="13">
          <cell r="C13">
            <v>46759.25</v>
          </cell>
        </row>
      </sheetData>
      <sheetData sheetId="7">
        <row r="12">
          <cell r="C12">
            <v>43744.77</v>
          </cell>
        </row>
        <row r="13">
          <cell r="C13">
            <v>10010.27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12.140625" style="3" customWidth="1"/>
    <col min="2" max="2" width="3.7109375" style="2" customWidth="1"/>
    <col min="3" max="5" width="12.7109375" style="2" customWidth="1"/>
    <col min="6" max="6" width="14.421875" style="2" customWidth="1"/>
    <col min="7" max="10" width="12.7109375" style="2" customWidth="1"/>
    <col min="11" max="12" width="15.8515625" style="2" customWidth="1"/>
    <col min="13" max="13" width="15.421875" style="2" customWidth="1"/>
    <col min="14" max="16384" width="9.140625" style="2" customWidth="1"/>
  </cols>
  <sheetData>
    <row r="1" spans="1:2" ht="21" customHeight="1">
      <c r="A1" s="2"/>
      <c r="B1" s="19"/>
    </row>
    <row r="2" spans="1:13" s="1" customFormat="1" ht="27" customHeight="1">
      <c r="A2" s="143" t="s">
        <v>127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4"/>
    </row>
    <row r="3" spans="1:13" ht="27" customHeight="1" thickBo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51" customHeight="1" thickBot="1">
      <c r="A4" s="31" t="s">
        <v>0</v>
      </c>
      <c r="B4" s="146" t="s">
        <v>51</v>
      </c>
      <c r="C4" s="147"/>
      <c r="D4" s="148"/>
      <c r="E4" s="148"/>
      <c r="F4" s="148"/>
      <c r="G4" s="149" t="s">
        <v>52</v>
      </c>
      <c r="H4" s="150"/>
      <c r="I4" s="150"/>
      <c r="J4" s="151"/>
      <c r="K4" s="95" t="s">
        <v>105</v>
      </c>
      <c r="L4" s="126" t="s">
        <v>104</v>
      </c>
      <c r="M4" s="32"/>
    </row>
    <row r="5" spans="1:13" ht="12.75" customHeight="1">
      <c r="A5" s="33"/>
      <c r="B5" s="34"/>
      <c r="C5" s="35" t="s">
        <v>53</v>
      </c>
      <c r="D5" s="36" t="s">
        <v>54</v>
      </c>
      <c r="E5" s="69" t="s">
        <v>55</v>
      </c>
      <c r="F5" s="110" t="s">
        <v>3</v>
      </c>
      <c r="G5" s="34" t="s">
        <v>56</v>
      </c>
      <c r="H5" s="140" t="s">
        <v>113</v>
      </c>
      <c r="I5" s="140" t="s">
        <v>57</v>
      </c>
      <c r="J5" s="37" t="s">
        <v>3</v>
      </c>
      <c r="K5" s="96" t="s">
        <v>106</v>
      </c>
      <c r="L5" s="144" t="s">
        <v>58</v>
      </c>
      <c r="M5" s="5"/>
    </row>
    <row r="6" spans="1:13" ht="12.75" customHeight="1">
      <c r="A6" s="38"/>
      <c r="B6" s="39"/>
      <c r="C6" s="40" t="s">
        <v>59</v>
      </c>
      <c r="D6" s="41"/>
      <c r="E6" s="68" t="s">
        <v>60</v>
      </c>
      <c r="F6" s="42" t="s">
        <v>61</v>
      </c>
      <c r="G6" s="85"/>
      <c r="H6" s="141" t="s">
        <v>112</v>
      </c>
      <c r="I6" s="141"/>
      <c r="J6" s="42" t="s">
        <v>62</v>
      </c>
      <c r="K6" s="116"/>
      <c r="L6" s="145"/>
      <c r="M6" s="5"/>
    </row>
    <row r="7" spans="1:13" ht="12.75" customHeight="1">
      <c r="A7" s="38"/>
      <c r="B7" s="44"/>
      <c r="C7" s="45"/>
      <c r="D7" s="46"/>
      <c r="E7" s="67"/>
      <c r="F7" s="111"/>
      <c r="G7" s="133"/>
      <c r="H7" s="134"/>
      <c r="I7" s="134"/>
      <c r="J7" s="137"/>
      <c r="K7" s="117"/>
      <c r="L7" s="127"/>
      <c r="M7" s="5"/>
    </row>
    <row r="8" spans="1:13" ht="13.5" customHeight="1">
      <c r="A8" s="47" t="s">
        <v>1</v>
      </c>
      <c r="B8" s="48" t="s">
        <v>4</v>
      </c>
      <c r="C8" s="49">
        <f>'Asilo N. '!C7</f>
        <v>310653.25</v>
      </c>
      <c r="D8" s="49">
        <f>'Asilo N. '!C8</f>
        <v>101775.8</v>
      </c>
      <c r="E8" s="66">
        <f>'Asilo N. '!F12/2</f>
        <v>0</v>
      </c>
      <c r="F8" s="50">
        <f>SUM(C8:E8)</f>
        <v>412429.05</v>
      </c>
      <c r="G8" s="86">
        <f>'Asilo N. '!F23</f>
        <v>105698.9</v>
      </c>
      <c r="H8" s="105">
        <f>'Asilo N. '!F25</f>
        <v>0</v>
      </c>
      <c r="I8" s="105">
        <f>'Asilo N. '!F24</f>
        <v>16843.67</v>
      </c>
      <c r="J8" s="50">
        <f>SUM(G8:I8)</f>
        <v>122542.57</v>
      </c>
      <c r="K8" s="118">
        <f>J8-F8</f>
        <v>-289886.48</v>
      </c>
      <c r="L8" s="128">
        <f>-K8/F8</f>
        <v>0.7029</v>
      </c>
      <c r="M8" s="5"/>
    </row>
    <row r="9" spans="1:13" ht="12" customHeight="1">
      <c r="A9" s="51" t="s">
        <v>66</v>
      </c>
      <c r="B9" s="52"/>
      <c r="C9" s="53"/>
      <c r="D9" s="55"/>
      <c r="E9" s="72"/>
      <c r="F9" s="56"/>
      <c r="G9" s="87"/>
      <c r="H9" s="55"/>
      <c r="I9" s="138"/>
      <c r="J9" s="56"/>
      <c r="K9" s="120"/>
      <c r="L9" s="129"/>
      <c r="M9" s="5"/>
    </row>
    <row r="10" spans="1:13" ht="12" customHeight="1">
      <c r="A10" s="47" t="s">
        <v>67</v>
      </c>
      <c r="B10" s="48" t="s">
        <v>4</v>
      </c>
      <c r="C10" s="49">
        <f>Mense!C7</f>
        <v>0</v>
      </c>
      <c r="D10" s="49">
        <f>Mense!H17</f>
        <v>350234.4</v>
      </c>
      <c r="E10" s="66">
        <f>Mense!G12</f>
        <v>0</v>
      </c>
      <c r="F10" s="50">
        <f>SUM(B10:E10)</f>
        <v>350234.4</v>
      </c>
      <c r="G10" s="86"/>
      <c r="H10" s="105"/>
      <c r="I10" s="105">
        <f>Mense!G23+Mense!G22</f>
        <v>0</v>
      </c>
      <c r="J10" s="50">
        <f>G10+I10</f>
        <v>0</v>
      </c>
      <c r="K10" s="118">
        <f>J10-F10</f>
        <v>-350234.4</v>
      </c>
      <c r="L10" s="128">
        <f>-K10/F10</f>
        <v>1</v>
      </c>
      <c r="M10" s="5"/>
    </row>
    <row r="11" spans="1:13" ht="12" customHeight="1">
      <c r="A11" s="51" t="s">
        <v>68</v>
      </c>
      <c r="B11" s="57"/>
      <c r="C11" s="58"/>
      <c r="D11" s="59"/>
      <c r="E11" s="70"/>
      <c r="F11" s="112"/>
      <c r="G11" s="88"/>
      <c r="H11" s="135"/>
      <c r="I11" s="135"/>
      <c r="J11" s="60"/>
      <c r="K11" s="121"/>
      <c r="L11" s="130"/>
      <c r="M11" s="5"/>
    </row>
    <row r="12" spans="1:13" ht="12" customHeight="1">
      <c r="A12" s="47" t="s">
        <v>69</v>
      </c>
      <c r="B12" s="48" t="s">
        <v>4</v>
      </c>
      <c r="C12" s="49">
        <v>0</v>
      </c>
      <c r="D12" s="49">
        <f>Mercati!F6</f>
        <v>347359.69</v>
      </c>
      <c r="E12" s="66">
        <f>Mercati!F11</f>
        <v>0</v>
      </c>
      <c r="F12" s="50">
        <f>SUM(B12:E12)</f>
        <v>347359.69</v>
      </c>
      <c r="G12" s="86"/>
      <c r="H12" s="105">
        <f>Mercati!F20</f>
        <v>230653.23</v>
      </c>
      <c r="I12" s="105">
        <f>Mercati!G26</f>
        <v>56875</v>
      </c>
      <c r="J12" s="50">
        <f>SUM(G12:I12)</f>
        <v>287528.23</v>
      </c>
      <c r="K12" s="118">
        <f>J12-F12</f>
        <v>-59831.46</v>
      </c>
      <c r="L12" s="128">
        <f>-K12/F12</f>
        <v>0.1722</v>
      </c>
      <c r="M12" s="5"/>
    </row>
    <row r="13" spans="1:13" ht="12" customHeight="1">
      <c r="A13" s="51" t="s">
        <v>70</v>
      </c>
      <c r="B13" s="52"/>
      <c r="C13" s="53"/>
      <c r="D13" s="55"/>
      <c r="E13" s="72"/>
      <c r="F13" s="54"/>
      <c r="G13" s="87"/>
      <c r="H13" s="55"/>
      <c r="I13" s="55"/>
      <c r="J13" s="54"/>
      <c r="K13" s="119"/>
      <c r="L13" s="129"/>
      <c r="M13" s="5"/>
    </row>
    <row r="14" spans="1:13" ht="12" customHeight="1">
      <c r="A14" s="47" t="s">
        <v>72</v>
      </c>
      <c r="B14" s="48" t="s">
        <v>4</v>
      </c>
      <c r="C14" s="49">
        <f>' Lampade votive'!F11</f>
        <v>6486</v>
      </c>
      <c r="D14" s="49">
        <f>' Lampade votive'!F6</f>
        <v>26729.32</v>
      </c>
      <c r="E14" s="66">
        <v>0</v>
      </c>
      <c r="F14" s="50">
        <f>SUM(B14:E14)</f>
        <v>33215.32</v>
      </c>
      <c r="G14" s="86">
        <f>' Lampade votive'!F22</f>
        <v>198592.39</v>
      </c>
      <c r="H14" s="105"/>
      <c r="I14" s="105">
        <v>0</v>
      </c>
      <c r="J14" s="50">
        <f>SUM(G14:I14)</f>
        <v>198592.39</v>
      </c>
      <c r="K14" s="118">
        <f>J14-F14</f>
        <v>165377.07</v>
      </c>
      <c r="L14" s="128">
        <v>0</v>
      </c>
      <c r="M14" s="5"/>
    </row>
    <row r="15" spans="1:13" ht="12" customHeight="1">
      <c r="A15" s="51" t="s">
        <v>73</v>
      </c>
      <c r="B15" s="61"/>
      <c r="C15" s="53"/>
      <c r="D15" s="55"/>
      <c r="E15" s="67"/>
      <c r="F15" s="54"/>
      <c r="G15" s="87"/>
      <c r="H15" s="55"/>
      <c r="I15" s="55"/>
      <c r="J15" s="54"/>
      <c r="K15" s="119"/>
      <c r="L15" s="129"/>
      <c r="M15" s="5"/>
    </row>
    <row r="16" spans="1:13" ht="12" customHeight="1">
      <c r="A16" s="47" t="s">
        <v>74</v>
      </c>
      <c r="B16" s="48" t="s">
        <v>4</v>
      </c>
      <c r="C16" s="49">
        <f>'Teatro '!C7</f>
        <v>27211.49</v>
      </c>
      <c r="D16" s="49">
        <f>'Teatro '!C8+'Teatro '!F15</f>
        <v>784091.77</v>
      </c>
      <c r="E16" s="66">
        <f>'Teatro '!F11</f>
        <v>71341.88</v>
      </c>
      <c r="F16" s="50">
        <f>SUM(B16:E16)</f>
        <v>882645.14</v>
      </c>
      <c r="G16" s="86"/>
      <c r="H16" s="105">
        <f>'Teatro '!F23</f>
        <v>213758.4</v>
      </c>
      <c r="I16" s="105">
        <f>'Teatro '!F24+'Teatro '!F25+'Teatro '!F26</f>
        <v>56137.64</v>
      </c>
      <c r="J16" s="50">
        <f>SUM(G16:I16)</f>
        <v>269896.04</v>
      </c>
      <c r="K16" s="118">
        <f>J16-F16</f>
        <v>-612749.1</v>
      </c>
      <c r="L16" s="128">
        <f>-K16/F16</f>
        <v>0.6942</v>
      </c>
      <c r="M16" s="5"/>
    </row>
    <row r="17" spans="1:13" ht="12" customHeight="1">
      <c r="A17" s="51" t="s">
        <v>75</v>
      </c>
      <c r="B17" s="61"/>
      <c r="C17" s="62"/>
      <c r="D17" s="55"/>
      <c r="E17" s="67"/>
      <c r="F17" s="54"/>
      <c r="G17" s="136"/>
      <c r="H17" s="139"/>
      <c r="I17" s="55"/>
      <c r="J17" s="54"/>
      <c r="K17" s="119"/>
      <c r="L17" s="129"/>
      <c r="M17" s="5"/>
    </row>
    <row r="18" spans="1:13" ht="12" customHeight="1">
      <c r="A18" s="47" t="s">
        <v>76</v>
      </c>
      <c r="B18" s="48" t="s">
        <v>4</v>
      </c>
      <c r="C18" s="49">
        <f>Pinacoteca!C7</f>
        <v>97001.89</v>
      </c>
      <c r="D18" s="49">
        <f>Pinacoteca!C8</f>
        <v>267516.69</v>
      </c>
      <c r="E18" s="66">
        <f>Pinacoteca!F11</f>
        <v>53755.04</v>
      </c>
      <c r="F18" s="50">
        <f>SUM(B18:E18)</f>
        <v>418273.62</v>
      </c>
      <c r="G18" s="86"/>
      <c r="H18" s="105">
        <f>Pinacoteca!F25</f>
        <v>18634.4</v>
      </c>
      <c r="I18" s="105">
        <f>Pinacoteca!F26+Pinacoteca!F27+Pinacoteca!F28</f>
        <v>125000</v>
      </c>
      <c r="J18" s="50">
        <f>SUM(G18:I18)</f>
        <v>143634.4</v>
      </c>
      <c r="K18" s="118">
        <f>J18-F18</f>
        <v>-274639.22</v>
      </c>
      <c r="L18" s="128">
        <f>-K18/F18</f>
        <v>0.6566</v>
      </c>
      <c r="M18" s="5"/>
    </row>
    <row r="19" spans="1:13" ht="12" customHeight="1">
      <c r="A19" s="51" t="s">
        <v>77</v>
      </c>
      <c r="B19" s="61"/>
      <c r="C19" s="62"/>
      <c r="D19" s="55"/>
      <c r="E19" s="67"/>
      <c r="F19" s="54"/>
      <c r="G19" s="87"/>
      <c r="H19" s="55"/>
      <c r="I19" s="55"/>
      <c r="J19" s="54"/>
      <c r="K19" s="119"/>
      <c r="L19" s="129"/>
      <c r="M19" s="5"/>
    </row>
    <row r="20" spans="1:13" ht="15" customHeight="1">
      <c r="A20" s="47" t="s">
        <v>78</v>
      </c>
      <c r="B20" s="48" t="s">
        <v>4</v>
      </c>
      <c r="C20" s="49">
        <f>'Centri sportivi '!C7</f>
        <v>23627.03</v>
      </c>
      <c r="D20" s="49">
        <f>'Centri sportivi '!C8</f>
        <v>655277.95</v>
      </c>
      <c r="E20" s="66">
        <f>'Centri sportivi '!F11</f>
        <v>114774.33</v>
      </c>
      <c r="F20" s="50">
        <f>SUM(B20:E20)</f>
        <v>793679.31</v>
      </c>
      <c r="G20" s="86">
        <f>'Centri sportivi '!F28</f>
        <v>68595.76</v>
      </c>
      <c r="H20" s="105"/>
      <c r="I20" s="105">
        <f>'Centri sportivi '!F29+'Centri sportivi '!F30</f>
        <v>68696.01</v>
      </c>
      <c r="J20" s="50">
        <f>SUM(G20:I20)</f>
        <v>137291.77</v>
      </c>
      <c r="K20" s="118">
        <f>J20-F20</f>
        <v>-656387.54</v>
      </c>
      <c r="L20" s="128">
        <f>-K20/F20</f>
        <v>0.827</v>
      </c>
      <c r="M20" s="5"/>
    </row>
    <row r="21" spans="1:13" ht="12.75" customHeight="1">
      <c r="A21" s="93"/>
      <c r="B21" s="100"/>
      <c r="C21" s="103"/>
      <c r="D21" s="103"/>
      <c r="E21" s="104"/>
      <c r="F21" s="113"/>
      <c r="G21" s="91"/>
      <c r="H21" s="103"/>
      <c r="I21" s="103"/>
      <c r="J21" s="92"/>
      <c r="K21" s="122"/>
      <c r="L21" s="129"/>
      <c r="M21" s="5"/>
    </row>
    <row r="22" spans="1:13" ht="12" customHeight="1">
      <c r="A22" s="47" t="s">
        <v>2</v>
      </c>
      <c r="B22" s="101" t="s">
        <v>4</v>
      </c>
      <c r="C22" s="105">
        <v>0</v>
      </c>
      <c r="D22" s="105">
        <v>115011.99</v>
      </c>
      <c r="E22" s="94">
        <v>0</v>
      </c>
      <c r="F22" s="50">
        <f>SUM(B22:E22)</f>
        <v>115011.99</v>
      </c>
      <c r="G22" s="86">
        <v>0</v>
      </c>
      <c r="H22" s="105"/>
      <c r="I22" s="105">
        <v>0</v>
      </c>
      <c r="J22" s="50">
        <f>SUM(G22:I22)</f>
        <v>0</v>
      </c>
      <c r="K22" s="118">
        <f>J22-F22</f>
        <v>-115011.99</v>
      </c>
      <c r="L22" s="128">
        <f>-K22/F22</f>
        <v>1</v>
      </c>
      <c r="M22" s="5"/>
    </row>
    <row r="23" spans="1:13" ht="13.5" customHeight="1">
      <c r="A23" s="51" t="s">
        <v>102</v>
      </c>
      <c r="B23" s="102"/>
      <c r="C23" s="106"/>
      <c r="D23" s="106"/>
      <c r="E23" s="107"/>
      <c r="F23" s="114"/>
      <c r="G23" s="89"/>
      <c r="H23" s="106"/>
      <c r="I23" s="106"/>
      <c r="J23" s="114"/>
      <c r="K23" s="123"/>
      <c r="L23" s="130"/>
      <c r="M23" s="5"/>
    </row>
    <row r="24" spans="1:13" ht="12" customHeight="1" thickBot="1">
      <c r="A24" s="51" t="s">
        <v>103</v>
      </c>
      <c r="B24" s="102"/>
      <c r="C24" s="106">
        <f>'Trasporti scolastici'!C7</f>
        <v>393799.26</v>
      </c>
      <c r="D24" s="106">
        <f>'Trasporti scolastici'!C8</f>
        <v>400879.72</v>
      </c>
      <c r="E24" s="106">
        <f>'Trasporti scolastici'!F11</f>
        <v>0</v>
      </c>
      <c r="F24" s="50">
        <f>SUM(B24:E24)</f>
        <v>794678.98</v>
      </c>
      <c r="G24" s="89">
        <f>'Trasporti scolastici'!F28</f>
        <v>82252.63</v>
      </c>
      <c r="H24" s="106"/>
      <c r="I24" s="106">
        <f>'Trasporti scolastici'!F29</f>
        <v>0</v>
      </c>
      <c r="J24" s="50">
        <f>SUM(G24:I24)</f>
        <v>82252.63</v>
      </c>
      <c r="K24" s="118">
        <f>J24-F24</f>
        <v>-712426.35</v>
      </c>
      <c r="L24" s="128">
        <f>-K24/F24</f>
        <v>0.8965</v>
      </c>
      <c r="M24" s="5"/>
    </row>
    <row r="25" spans="1:13" ht="15.75" customHeight="1">
      <c r="A25" s="33"/>
      <c r="B25" s="98"/>
      <c r="C25" s="108"/>
      <c r="D25" s="108"/>
      <c r="E25" s="109"/>
      <c r="F25" s="115"/>
      <c r="G25" s="90"/>
      <c r="H25" s="108"/>
      <c r="I25" s="108"/>
      <c r="J25" s="115"/>
      <c r="K25" s="124"/>
      <c r="L25" s="131"/>
      <c r="M25" s="5"/>
    </row>
    <row r="26" spans="1:13" ht="12" customHeight="1" thickBot="1">
      <c r="A26" s="63" t="s">
        <v>3</v>
      </c>
      <c r="B26" s="99" t="s">
        <v>4</v>
      </c>
      <c r="C26" s="83">
        <f aca="true" t="shared" si="0" ref="C26:J26">SUM(C8+C10+C14+C12+C16+C18+C20+C22+C24)</f>
        <v>858778.92</v>
      </c>
      <c r="D26" s="83">
        <f t="shared" si="0"/>
        <v>3048877.33</v>
      </c>
      <c r="E26" s="83">
        <f t="shared" si="0"/>
        <v>239871.25</v>
      </c>
      <c r="F26" s="83">
        <f t="shared" si="0"/>
        <v>4147527.5</v>
      </c>
      <c r="G26" s="82">
        <f t="shared" si="0"/>
        <v>455139.68</v>
      </c>
      <c r="H26" s="83">
        <f t="shared" si="0"/>
        <v>463046.03</v>
      </c>
      <c r="I26" s="83">
        <f t="shared" si="0"/>
        <v>323552.32</v>
      </c>
      <c r="J26" s="84">
        <f t="shared" si="0"/>
        <v>1241738.03</v>
      </c>
      <c r="K26" s="125">
        <f>J26-F26</f>
        <v>-2905789.47</v>
      </c>
      <c r="L26" s="132">
        <f>-K26/F26</f>
        <v>0.7006</v>
      </c>
      <c r="M26" s="5"/>
    </row>
    <row r="27" spans="1:13" ht="16.5">
      <c r="A27" s="7"/>
      <c r="B27" s="8"/>
      <c r="C27" s="8"/>
      <c r="D27" s="8"/>
      <c r="E27" s="9"/>
      <c r="F27" s="73"/>
      <c r="G27" s="8"/>
      <c r="H27" s="8"/>
      <c r="I27" s="8"/>
      <c r="J27" s="8"/>
      <c r="K27" s="8"/>
      <c r="L27" s="10"/>
      <c r="M27" s="5"/>
    </row>
    <row r="28" spans="1:13" ht="15">
      <c r="A28" s="10"/>
      <c r="B28" s="8"/>
      <c r="C28" s="8"/>
      <c r="D28" s="8"/>
      <c r="E28" s="9"/>
      <c r="F28" s="8"/>
      <c r="G28" s="8"/>
      <c r="H28" s="8"/>
      <c r="I28" s="8"/>
      <c r="J28" s="8"/>
      <c r="K28" s="8"/>
      <c r="L28" s="97"/>
      <c r="M28" s="5"/>
    </row>
    <row r="29" spans="1:12" ht="2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4"/>
    </row>
    <row r="30" spans="1:12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</sheetData>
  <sheetProtection/>
  <mergeCells count="4">
    <mergeCell ref="A2:L2"/>
    <mergeCell ref="L5:L6"/>
    <mergeCell ref="B4:F4"/>
    <mergeCell ref="G4:J4"/>
  </mergeCells>
  <printOptions/>
  <pageMargins left="0.8661417322834646" right="0.19" top="0.39" bottom="0" header="0.1968503937007874" footer="0.15748031496062992"/>
  <pageSetup fitToHeight="1" fitToWidth="1" horizontalDpi="120" verticalDpi="12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SheetLayoutView="75" workbookViewId="0" topLeftCell="A13">
      <selection activeCell="F29" sqref="F29"/>
    </sheetView>
  </sheetViews>
  <sheetFormatPr defaultColWidth="9.140625" defaultRowHeight="12.75"/>
  <cols>
    <col min="1" max="1" width="20.7109375" style="0" customWidth="1"/>
    <col min="2" max="2" width="11.28125" style="0" customWidth="1"/>
    <col min="3" max="3" width="12.421875" style="0" customWidth="1"/>
    <col min="4" max="4" width="9.28125" style="0" customWidth="1"/>
    <col min="5" max="5" width="14.28125" style="0" customWidth="1"/>
    <col min="6" max="6" width="12.7109375" style="0" customWidth="1"/>
    <col min="7" max="7" width="16.00390625" style="0" customWidth="1"/>
    <col min="8" max="8" width="12.7109375" style="0" bestFit="1" customWidth="1"/>
  </cols>
  <sheetData>
    <row r="1" spans="1:11" ht="18.75" customHeight="1">
      <c r="A1" s="26"/>
      <c r="B1" s="159" t="s">
        <v>126</v>
      </c>
      <c r="C1" s="160"/>
      <c r="D1" s="160"/>
      <c r="E1" s="160"/>
      <c r="F1" s="161"/>
      <c r="G1" s="26"/>
      <c r="H1" s="27"/>
      <c r="I1" s="27"/>
      <c r="J1" s="27"/>
      <c r="K1" s="27"/>
    </row>
    <row r="2" spans="1:11" ht="15.75">
      <c r="A2" s="26"/>
      <c r="B2" s="162"/>
      <c r="C2" s="163"/>
      <c r="D2" s="163"/>
      <c r="E2" s="163"/>
      <c r="F2" s="164"/>
      <c r="G2" s="26"/>
      <c r="H2" s="27"/>
      <c r="I2" s="27"/>
      <c r="J2" s="27"/>
      <c r="K2" s="27"/>
    </row>
    <row r="3" spans="1:11" ht="15">
      <c r="A3" s="156"/>
      <c r="B3" s="156"/>
      <c r="C3" s="156"/>
      <c r="D3" s="156"/>
      <c r="E3" s="156"/>
      <c r="F3" s="156"/>
      <c r="G3" s="156"/>
      <c r="H3" s="27"/>
      <c r="I3" s="27"/>
      <c r="J3" s="27"/>
      <c r="K3" s="27"/>
    </row>
    <row r="4" spans="1:11" ht="15">
      <c r="A4" s="157"/>
      <c r="B4" s="157"/>
      <c r="C4" s="157"/>
      <c r="D4" s="157"/>
      <c r="E4" s="157"/>
      <c r="F4" s="157"/>
      <c r="G4" s="157"/>
      <c r="H4" s="27"/>
      <c r="I4" s="27"/>
      <c r="J4" s="27"/>
      <c r="K4" s="27"/>
    </row>
    <row r="5" spans="1:11" ht="15.75">
      <c r="A5" s="11"/>
      <c r="B5" s="11"/>
      <c r="C5" s="11"/>
      <c r="D5" s="11"/>
      <c r="E5" s="11"/>
      <c r="F5" s="12" t="s">
        <v>4</v>
      </c>
      <c r="G5" s="12"/>
      <c r="H5" s="27"/>
      <c r="I5" s="27"/>
      <c r="J5" s="27"/>
      <c r="K5" s="27"/>
    </row>
    <row r="6" spans="1:11" ht="15.75">
      <c r="A6" s="158" t="s">
        <v>19</v>
      </c>
      <c r="B6" s="158"/>
      <c r="C6" s="158"/>
      <c r="D6" s="78"/>
      <c r="E6" s="75"/>
      <c r="F6" s="75">
        <v>794678.98</v>
      </c>
      <c r="G6" s="11"/>
      <c r="H6" s="27"/>
      <c r="I6" s="27"/>
      <c r="J6" s="27"/>
      <c r="K6" s="27"/>
    </row>
    <row r="7" spans="1:11" ht="15.75">
      <c r="A7" s="78" t="s">
        <v>81</v>
      </c>
      <c r="B7" s="78"/>
      <c r="C7" s="75">
        <f>1666.24+296860.23+2397.08+7419.83+85455.88</f>
        <v>393799.26</v>
      </c>
      <c r="D7" s="78"/>
      <c r="E7" s="75"/>
      <c r="F7" s="75"/>
      <c r="G7" s="11"/>
      <c r="H7" s="27"/>
      <c r="I7" s="27"/>
      <c r="J7" s="27"/>
      <c r="K7" s="27"/>
    </row>
    <row r="8" spans="1:11" ht="15.75">
      <c r="A8" s="78" t="s">
        <v>83</v>
      </c>
      <c r="B8" s="78"/>
      <c r="C8" s="75">
        <f>F6-C7</f>
        <v>400879.72</v>
      </c>
      <c r="D8" s="78"/>
      <c r="E8" s="75"/>
      <c r="F8" s="75"/>
      <c r="G8" s="11"/>
      <c r="H8" s="27"/>
      <c r="I8" s="27"/>
      <c r="J8" s="27"/>
      <c r="K8" s="27"/>
    </row>
    <row r="9" spans="1:11" ht="15.75">
      <c r="A9" s="78" t="s">
        <v>5</v>
      </c>
      <c r="B9" s="78"/>
      <c r="C9" s="78"/>
      <c r="D9" s="78"/>
      <c r="E9" s="75"/>
      <c r="F9" s="75"/>
      <c r="G9" s="11"/>
      <c r="H9" s="27"/>
      <c r="I9" s="27"/>
      <c r="J9" s="27"/>
      <c r="K9" s="27"/>
    </row>
    <row r="10" spans="1:11" ht="15.75">
      <c r="A10" s="78"/>
      <c r="B10" s="78"/>
      <c r="C10" s="78"/>
      <c r="D10" s="78"/>
      <c r="E10" s="75"/>
      <c r="F10" s="75"/>
      <c r="G10" s="11"/>
      <c r="H10" s="27"/>
      <c r="I10" s="27"/>
      <c r="J10" s="27"/>
      <c r="K10" s="27"/>
    </row>
    <row r="11" spans="1:11" ht="15.75">
      <c r="A11" s="78"/>
      <c r="B11" s="78"/>
      <c r="C11" s="78"/>
      <c r="D11" s="78"/>
      <c r="E11" s="75"/>
      <c r="F11" s="13">
        <f>SUM(B12:B20)</f>
        <v>0</v>
      </c>
      <c r="G11" s="78"/>
      <c r="H11" s="81"/>
      <c r="I11" s="81"/>
      <c r="J11" s="11"/>
      <c r="K11" s="81"/>
    </row>
    <row r="12" spans="1:11" ht="15.75">
      <c r="A12" s="11"/>
      <c r="B12" s="75"/>
      <c r="C12" s="78"/>
      <c r="D12" s="78"/>
      <c r="E12" s="75"/>
      <c r="F12" s="75"/>
      <c r="G12" s="11"/>
      <c r="H12" s="27"/>
      <c r="I12" s="27"/>
      <c r="J12" s="27"/>
      <c r="K12" s="27"/>
    </row>
    <row r="13" spans="1:11" ht="15.75">
      <c r="A13" s="11"/>
      <c r="B13" s="75"/>
      <c r="C13" s="78"/>
      <c r="D13" s="78"/>
      <c r="E13" s="75"/>
      <c r="F13" s="75"/>
      <c r="G13" s="11"/>
      <c r="H13" s="27"/>
      <c r="I13" s="27"/>
      <c r="J13" s="27"/>
      <c r="K13" s="27"/>
    </row>
    <row r="14" spans="1:11" ht="15.75">
      <c r="A14" s="11"/>
      <c r="B14" s="75"/>
      <c r="C14" s="78"/>
      <c r="D14" s="78"/>
      <c r="E14" s="75"/>
      <c r="F14" s="75"/>
      <c r="G14" s="11"/>
      <c r="H14" s="27"/>
      <c r="I14" s="27"/>
      <c r="J14" s="27"/>
      <c r="K14" s="27"/>
    </row>
    <row r="15" spans="1:11" ht="15.75">
      <c r="A15" s="11"/>
      <c r="B15" s="75"/>
      <c r="C15" s="78"/>
      <c r="D15" s="78"/>
      <c r="E15" s="75"/>
      <c r="F15" s="75"/>
      <c r="G15" s="11"/>
      <c r="H15" s="27"/>
      <c r="I15" s="27"/>
      <c r="J15" s="27"/>
      <c r="K15" s="27"/>
    </row>
    <row r="16" spans="1:11" ht="15.75">
      <c r="A16" s="11"/>
      <c r="B16" s="75"/>
      <c r="C16" s="78"/>
      <c r="D16" s="78"/>
      <c r="E16" s="75"/>
      <c r="F16" s="75"/>
      <c r="G16" s="11"/>
      <c r="H16" s="27"/>
      <c r="I16" s="27"/>
      <c r="J16" s="27"/>
      <c r="K16" s="27"/>
    </row>
    <row r="17" spans="1:11" ht="15.75">
      <c r="A17" s="11"/>
      <c r="B17" s="75"/>
      <c r="C17" s="11"/>
      <c r="D17" s="11"/>
      <c r="E17" s="13"/>
      <c r="F17" s="13">
        <v>0</v>
      </c>
      <c r="G17" s="11"/>
      <c r="H17" s="27"/>
      <c r="I17" s="27"/>
      <c r="J17" s="27"/>
      <c r="K17" s="27"/>
    </row>
    <row r="18" spans="1:11" ht="15.75">
      <c r="A18" s="11"/>
      <c r="B18" s="75"/>
      <c r="C18" s="11"/>
      <c r="D18" s="11"/>
      <c r="E18" s="13"/>
      <c r="F18" s="13"/>
      <c r="G18" s="11"/>
      <c r="H18" s="27"/>
      <c r="I18" s="27"/>
      <c r="J18" s="27"/>
      <c r="K18" s="27"/>
    </row>
    <row r="19" spans="1:11" ht="15.75">
      <c r="A19" s="11"/>
      <c r="B19" s="75"/>
      <c r="C19" s="11"/>
      <c r="D19" s="11"/>
      <c r="E19" s="13"/>
      <c r="F19" s="13"/>
      <c r="G19" s="11"/>
      <c r="H19" s="27"/>
      <c r="I19" s="27"/>
      <c r="J19" s="27"/>
      <c r="K19" s="27"/>
    </row>
    <row r="20" spans="1:11" ht="15.75">
      <c r="A20" s="11"/>
      <c r="B20" s="75"/>
      <c r="C20" s="11"/>
      <c r="D20" s="11"/>
      <c r="E20" s="13"/>
      <c r="F20" s="13"/>
      <c r="G20" s="11"/>
      <c r="H20" s="27"/>
      <c r="I20" s="27"/>
      <c r="J20" s="27"/>
      <c r="K20" s="27"/>
    </row>
    <row r="21" spans="1:11" ht="15.75">
      <c r="A21" s="11"/>
      <c r="B21" s="11"/>
      <c r="C21" s="11"/>
      <c r="D21" s="11"/>
      <c r="E21" s="13"/>
      <c r="F21" s="13"/>
      <c r="G21" s="11"/>
      <c r="H21" s="27"/>
      <c r="I21" s="27"/>
      <c r="J21" s="27"/>
      <c r="K21" s="27"/>
    </row>
    <row r="22" spans="1:11" ht="15.75">
      <c r="A22" s="11"/>
      <c r="B22" s="11"/>
      <c r="C22" s="11"/>
      <c r="D22" s="11"/>
      <c r="E22" s="13"/>
      <c r="F22" s="13"/>
      <c r="G22" s="11"/>
      <c r="H22" s="27"/>
      <c r="I22" s="27"/>
      <c r="J22" s="27"/>
      <c r="K22" s="27"/>
    </row>
    <row r="23" spans="1:11" ht="15.75">
      <c r="A23" s="11"/>
      <c r="B23" s="11"/>
      <c r="C23" s="11"/>
      <c r="D23" s="11"/>
      <c r="E23" s="13"/>
      <c r="F23" s="13"/>
      <c r="G23" s="11"/>
      <c r="H23" s="27"/>
      <c r="I23" s="27"/>
      <c r="J23" s="27"/>
      <c r="K23" s="27"/>
    </row>
    <row r="24" spans="1:11" ht="15.75">
      <c r="A24" s="19" t="s">
        <v>15</v>
      </c>
      <c r="B24" s="19"/>
      <c r="C24" s="19"/>
      <c r="D24" s="19"/>
      <c r="E24" s="18"/>
      <c r="F24" s="18"/>
      <c r="G24" s="18">
        <f>SUM(F6:F21)</f>
        <v>794678.98</v>
      </c>
      <c r="H24" s="27"/>
      <c r="I24" s="27"/>
      <c r="J24" s="27"/>
      <c r="K24" s="27"/>
    </row>
    <row r="25" spans="1:11" ht="15.75">
      <c r="A25" s="14"/>
      <c r="B25" s="14"/>
      <c r="C25" s="11"/>
      <c r="D25" s="11"/>
      <c r="E25" s="13"/>
      <c r="F25" s="13"/>
      <c r="G25" s="13"/>
      <c r="H25" s="27"/>
      <c r="I25" s="27"/>
      <c r="J25" s="27"/>
      <c r="K25" s="27"/>
    </row>
    <row r="26" spans="1:11" ht="15.75">
      <c r="A26" s="11" t="s">
        <v>9</v>
      </c>
      <c r="B26" s="11"/>
      <c r="C26" s="11"/>
      <c r="D26" s="11"/>
      <c r="E26" s="13"/>
      <c r="F26" s="15"/>
      <c r="G26" s="11"/>
      <c r="H26" s="27"/>
      <c r="I26" s="27"/>
      <c r="J26" s="27"/>
      <c r="K26" s="27"/>
    </row>
    <row r="27" spans="1:11" ht="15.75">
      <c r="A27" s="11"/>
      <c r="B27" s="11"/>
      <c r="C27" s="11"/>
      <c r="D27" s="11"/>
      <c r="E27" s="13"/>
      <c r="F27" s="16"/>
      <c r="G27" s="11"/>
      <c r="H27" s="27"/>
      <c r="I27" s="27"/>
      <c r="J27" s="27"/>
      <c r="K27" s="27"/>
    </row>
    <row r="28" spans="1:11" ht="15.75">
      <c r="A28" s="11" t="s">
        <v>100</v>
      </c>
      <c r="B28" s="11"/>
      <c r="C28" s="11"/>
      <c r="D28" s="11"/>
      <c r="E28" s="13"/>
      <c r="F28" s="13">
        <v>82252.63</v>
      </c>
      <c r="G28" s="11"/>
      <c r="H28" s="27"/>
      <c r="I28" s="27"/>
      <c r="J28" s="27"/>
      <c r="K28" s="27"/>
    </row>
    <row r="29" spans="1:11" ht="15.75">
      <c r="A29" s="11"/>
      <c r="B29" s="11"/>
      <c r="C29" s="11"/>
      <c r="D29" s="11"/>
      <c r="E29" s="13"/>
      <c r="F29" s="13"/>
      <c r="G29" s="11"/>
      <c r="H29" s="27"/>
      <c r="I29" s="27"/>
      <c r="J29" s="27"/>
      <c r="K29" s="27"/>
    </row>
    <row r="30" spans="1:11" ht="15.75">
      <c r="A30" s="11"/>
      <c r="B30" s="11"/>
      <c r="C30" s="11"/>
      <c r="D30" s="11"/>
      <c r="E30" s="13"/>
      <c r="F30" s="23" t="s">
        <v>12</v>
      </c>
      <c r="G30" s="13"/>
      <c r="H30" s="27"/>
      <c r="I30" s="27"/>
      <c r="J30" s="27"/>
      <c r="K30" s="27"/>
    </row>
    <row r="31" spans="1:11" s="24" customFormat="1" ht="15.75">
      <c r="A31" s="19" t="s">
        <v>14</v>
      </c>
      <c r="B31" s="19"/>
      <c r="C31" s="19"/>
      <c r="D31" s="19"/>
      <c r="E31" s="18"/>
      <c r="F31" s="18"/>
      <c r="G31" s="18">
        <f>F28+F29</f>
        <v>82252.63</v>
      </c>
      <c r="H31" s="77"/>
      <c r="I31" s="28"/>
      <c r="J31" s="28"/>
      <c r="K31" s="28"/>
    </row>
    <row r="32" spans="1:11" ht="15.75">
      <c r="A32" s="17"/>
      <c r="B32" s="17"/>
      <c r="C32" s="11"/>
      <c r="D32" s="11"/>
      <c r="E32" s="13"/>
      <c r="F32" s="18"/>
      <c r="G32" s="23"/>
      <c r="H32" s="27"/>
      <c r="I32" s="27"/>
      <c r="J32" s="27"/>
      <c r="K32" s="27"/>
    </row>
    <row r="33" spans="1:11" ht="15.75">
      <c r="A33" s="11"/>
      <c r="B33" s="11"/>
      <c r="C33" s="11"/>
      <c r="D33" s="11"/>
      <c r="E33" s="13"/>
      <c r="F33" s="13"/>
      <c r="G33" s="11"/>
      <c r="H33" s="27"/>
      <c r="I33" s="27"/>
      <c r="J33" s="27"/>
      <c r="K33" s="27"/>
    </row>
    <row r="34" spans="1:11" ht="15.75">
      <c r="A34" s="19" t="s">
        <v>16</v>
      </c>
      <c r="B34" s="19"/>
      <c r="C34" s="11"/>
      <c r="D34" s="11"/>
      <c r="E34" s="13"/>
      <c r="F34" s="13"/>
      <c r="G34" s="18">
        <f>G24-G31</f>
        <v>712426.35</v>
      </c>
      <c r="H34" s="27"/>
      <c r="I34" s="27"/>
      <c r="J34" s="27"/>
      <c r="K34" s="27"/>
    </row>
    <row r="35" spans="1:11" ht="15.75">
      <c r="A35" s="14"/>
      <c r="B35" s="14"/>
      <c r="C35" s="11"/>
      <c r="D35" s="11"/>
      <c r="E35" s="13"/>
      <c r="F35" s="13"/>
      <c r="G35" s="14" t="s">
        <v>17</v>
      </c>
      <c r="H35" s="27"/>
      <c r="I35" s="27"/>
      <c r="J35" s="27"/>
      <c r="K35" s="27"/>
    </row>
    <row r="36" spans="1:11" s="25" customFormat="1" ht="15.75">
      <c r="A36" s="11"/>
      <c r="B36" s="11"/>
      <c r="C36" s="11"/>
      <c r="D36" s="11"/>
      <c r="E36" s="13"/>
      <c r="F36" s="13"/>
      <c r="G36" s="13"/>
      <c r="H36" s="27"/>
      <c r="I36" s="27"/>
      <c r="J36" s="27"/>
      <c r="K36" s="27"/>
    </row>
    <row r="37" spans="1:11" s="25" customFormat="1" ht="15.75">
      <c r="A37" s="11"/>
      <c r="B37" s="11"/>
      <c r="C37" s="11"/>
      <c r="D37" s="11"/>
      <c r="E37" s="13"/>
      <c r="F37" s="13"/>
      <c r="G37" s="13"/>
      <c r="H37" s="27"/>
      <c r="I37" s="27"/>
      <c r="J37" s="27"/>
      <c r="K37" s="27"/>
    </row>
    <row r="38" spans="1:11" s="25" customFormat="1" ht="15.75">
      <c r="A38" s="11"/>
      <c r="B38" s="11"/>
      <c r="C38" s="11"/>
      <c r="D38" s="11"/>
      <c r="E38" s="13"/>
      <c r="F38" s="13"/>
      <c r="G38" s="13"/>
      <c r="H38" s="27"/>
      <c r="I38" s="27"/>
      <c r="J38" s="27"/>
      <c r="K38" s="27"/>
    </row>
    <row r="39" spans="1:11" s="25" customFormat="1" ht="15.75">
      <c r="A39" s="11"/>
      <c r="B39" s="11"/>
      <c r="C39" s="11"/>
      <c r="D39" s="11"/>
      <c r="E39" s="13"/>
      <c r="F39" s="13"/>
      <c r="G39" s="13"/>
      <c r="H39" s="27"/>
      <c r="I39" s="27"/>
      <c r="J39" s="27"/>
      <c r="K39" s="27"/>
    </row>
    <row r="40" spans="1:11" s="25" customFormat="1" ht="15.75">
      <c r="A40" s="11" t="s">
        <v>27</v>
      </c>
      <c r="B40" s="11"/>
      <c r="C40" s="11"/>
      <c r="D40" s="11"/>
      <c r="E40" s="13"/>
      <c r="F40" s="13"/>
      <c r="G40" s="13"/>
      <c r="H40" s="27"/>
      <c r="I40" s="27"/>
      <c r="J40" s="27"/>
      <c r="K40" s="27"/>
    </row>
    <row r="41" spans="1:11" s="25" customFormat="1" ht="15.75">
      <c r="A41" s="11"/>
      <c r="B41" s="11"/>
      <c r="C41" s="11"/>
      <c r="D41" s="11"/>
      <c r="E41" s="13"/>
      <c r="F41" s="13"/>
      <c r="G41" s="13"/>
      <c r="H41" s="27"/>
      <c r="I41" s="27"/>
      <c r="J41" s="27"/>
      <c r="K41" s="27"/>
    </row>
    <row r="42" spans="1:11" s="25" customFormat="1" ht="15.75">
      <c r="A42" s="11" t="s">
        <v>18</v>
      </c>
      <c r="B42" s="11"/>
      <c r="C42" s="11"/>
      <c r="D42" s="29">
        <f>F28*100/G24</f>
        <v>10.35</v>
      </c>
      <c r="E42" s="13"/>
      <c r="F42" s="13"/>
      <c r="G42" s="13"/>
      <c r="H42" s="27"/>
      <c r="I42" s="27"/>
      <c r="J42" s="27"/>
      <c r="K42" s="27"/>
    </row>
    <row r="43" spans="1:11" s="25" customFormat="1" ht="15.75">
      <c r="A43" s="11" t="s">
        <v>37</v>
      </c>
      <c r="B43" s="11"/>
      <c r="C43" s="11"/>
      <c r="D43" s="29">
        <f>F29*100/G24</f>
        <v>0</v>
      </c>
      <c r="E43" s="13"/>
      <c r="F43" s="13"/>
      <c r="G43" s="13"/>
      <c r="H43" s="27"/>
      <c r="I43" s="27"/>
      <c r="J43" s="27"/>
      <c r="K43" s="27"/>
    </row>
    <row r="44" spans="1:11" ht="15.75">
      <c r="A44" s="11" t="s">
        <v>21</v>
      </c>
      <c r="B44" s="11"/>
      <c r="C44" s="11"/>
      <c r="D44" s="29">
        <f>G34*100/G24</f>
        <v>89.65</v>
      </c>
      <c r="E44" s="13"/>
      <c r="F44" s="13"/>
      <c r="G44" s="13"/>
      <c r="H44" s="27"/>
      <c r="I44" s="27"/>
      <c r="J44" s="27"/>
      <c r="K44" s="27"/>
    </row>
    <row r="45" spans="1:11" ht="15.75">
      <c r="A45" s="11"/>
      <c r="B45" s="11"/>
      <c r="C45" s="11"/>
      <c r="D45" s="11"/>
      <c r="E45" s="13"/>
      <c r="F45" s="11"/>
      <c r="G45" s="13"/>
      <c r="H45" s="27"/>
      <c r="I45" s="27"/>
      <c r="J45" s="27"/>
      <c r="K45" s="27"/>
    </row>
    <row r="46" spans="1:11" ht="15.75">
      <c r="A46" s="11"/>
      <c r="B46" s="11"/>
      <c r="C46" s="11"/>
      <c r="D46" s="29"/>
      <c r="E46" s="11"/>
      <c r="F46" s="20"/>
      <c r="G46" s="29"/>
      <c r="H46" s="27"/>
      <c r="I46" s="27"/>
      <c r="J46" s="27"/>
      <c r="K46" s="27"/>
    </row>
    <row r="47" spans="1:11" ht="15.75">
      <c r="A47" s="11"/>
      <c r="B47" s="11"/>
      <c r="C47" s="11"/>
      <c r="D47" s="11"/>
      <c r="E47" s="11"/>
      <c r="F47" s="11"/>
      <c r="G47" s="11"/>
      <c r="H47" s="27"/>
      <c r="I47" s="27"/>
      <c r="J47" s="27"/>
      <c r="K47" s="27"/>
    </row>
    <row r="48" spans="1:11" ht="15.75">
      <c r="A48" s="11"/>
      <c r="B48" s="11"/>
      <c r="C48" s="11"/>
      <c r="D48" s="11"/>
      <c r="E48" s="11"/>
      <c r="F48" s="11"/>
      <c r="G48" s="11"/>
      <c r="H48" s="27"/>
      <c r="I48" s="27"/>
      <c r="J48" s="27"/>
      <c r="K48" s="27"/>
    </row>
    <row r="49" spans="1:11" ht="15.75">
      <c r="A49" s="21"/>
      <c r="B49" s="21"/>
      <c r="C49" s="21"/>
      <c r="D49" s="21"/>
      <c r="E49" s="21"/>
      <c r="F49" s="21"/>
      <c r="G49" s="21"/>
      <c r="H49" s="27"/>
      <c r="I49" s="27"/>
      <c r="J49" s="27"/>
      <c r="K49" s="27"/>
    </row>
    <row r="50" spans="1:11" ht="15.75">
      <c r="A50" s="30"/>
      <c r="B50" s="30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</sheetData>
  <sheetProtection/>
  <mergeCells count="3">
    <mergeCell ref="A3:G4"/>
    <mergeCell ref="A6:C6"/>
    <mergeCell ref="B1:F2"/>
  </mergeCells>
  <printOptions/>
  <pageMargins left="1.04" right="0.17" top="0.5" bottom="0.26" header="0.5" footer="0.31"/>
  <pageSetup fitToHeight="1" fitToWidth="1" horizontalDpi="120" verticalDpi="120" orientation="portrait" paperSize="9" scale="95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M27" sqref="M27"/>
    </sheetView>
  </sheetViews>
  <sheetFormatPr defaultColWidth="9.140625" defaultRowHeight="12.75"/>
  <cols>
    <col min="1" max="1" width="12.140625" style="3" customWidth="1"/>
    <col min="2" max="2" width="3.7109375" style="2" customWidth="1"/>
    <col min="3" max="3" width="11.00390625" style="2" customWidth="1"/>
    <col min="4" max="4" width="11.140625" style="2" customWidth="1"/>
    <col min="5" max="5" width="10.28125" style="2" customWidth="1"/>
    <col min="6" max="6" width="12.57421875" style="2" customWidth="1"/>
    <col min="7" max="7" width="12.7109375" style="2" customWidth="1"/>
    <col min="8" max="8" width="13.57421875" style="2" customWidth="1"/>
    <col min="9" max="9" width="12.00390625" style="2" customWidth="1"/>
    <col min="10" max="10" width="18.57421875" style="2" customWidth="1"/>
    <col min="11" max="11" width="18.7109375" style="2" customWidth="1"/>
    <col min="12" max="12" width="15.421875" style="2" customWidth="1"/>
    <col min="13" max="16384" width="9.140625" style="2" customWidth="1"/>
  </cols>
  <sheetData>
    <row r="1" spans="1:2" ht="21" customHeight="1">
      <c r="A1" s="2"/>
      <c r="B1" s="19" t="s">
        <v>119</v>
      </c>
    </row>
    <row r="2" spans="1:12" s="1" customFormat="1" ht="27" customHeight="1">
      <c r="A2" s="154" t="s">
        <v>128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4"/>
    </row>
    <row r="3" spans="1:12" ht="27" customHeight="1" thickBo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51" customHeight="1" thickBot="1">
      <c r="A4" s="31" t="s">
        <v>0</v>
      </c>
      <c r="B4" s="146" t="s">
        <v>51</v>
      </c>
      <c r="C4" s="147"/>
      <c r="D4" s="148"/>
      <c r="E4" s="148"/>
      <c r="F4" s="148"/>
      <c r="G4" s="149" t="s">
        <v>52</v>
      </c>
      <c r="H4" s="150"/>
      <c r="I4" s="150"/>
      <c r="J4" s="151"/>
      <c r="K4" s="126" t="s">
        <v>104</v>
      </c>
      <c r="L4" s="32"/>
    </row>
    <row r="5" spans="1:12" ht="12.75" customHeight="1">
      <c r="A5" s="33"/>
      <c r="B5" s="34"/>
      <c r="C5" s="35" t="s">
        <v>53</v>
      </c>
      <c r="D5" s="36" t="s">
        <v>54</v>
      </c>
      <c r="E5" s="69" t="s">
        <v>55</v>
      </c>
      <c r="F5" s="110" t="s">
        <v>3</v>
      </c>
      <c r="G5" s="34" t="s">
        <v>56</v>
      </c>
      <c r="H5" s="35" t="s">
        <v>113</v>
      </c>
      <c r="I5" s="35" t="s">
        <v>57</v>
      </c>
      <c r="J5" s="37" t="s">
        <v>3</v>
      </c>
      <c r="K5" s="144" t="s">
        <v>58</v>
      </c>
      <c r="L5" s="5"/>
    </row>
    <row r="6" spans="1:12" ht="12.75" customHeight="1">
      <c r="A6" s="38"/>
      <c r="B6" s="39"/>
      <c r="C6" s="40" t="s">
        <v>59</v>
      </c>
      <c r="D6" s="41"/>
      <c r="E6" s="68" t="s">
        <v>60</v>
      </c>
      <c r="F6" s="42" t="s">
        <v>61</v>
      </c>
      <c r="G6" s="85"/>
      <c r="H6" s="43" t="s">
        <v>112</v>
      </c>
      <c r="I6" s="43"/>
      <c r="J6" s="42" t="s">
        <v>62</v>
      </c>
      <c r="K6" s="145"/>
      <c r="L6" s="5"/>
    </row>
    <row r="7" spans="1:12" ht="12.75" customHeight="1">
      <c r="A7" s="38"/>
      <c r="B7" s="44"/>
      <c r="C7" s="45"/>
      <c r="D7" s="46"/>
      <c r="E7" s="67"/>
      <c r="F7" s="111" t="s">
        <v>71</v>
      </c>
      <c r="G7" s="133"/>
      <c r="H7" s="134"/>
      <c r="I7" s="134"/>
      <c r="J7" s="137"/>
      <c r="K7" s="127"/>
      <c r="L7" s="5"/>
    </row>
    <row r="8" spans="1:12" ht="13.5" customHeight="1">
      <c r="A8" s="47" t="s">
        <v>1</v>
      </c>
      <c r="B8" s="48" t="s">
        <v>4</v>
      </c>
      <c r="C8" s="49">
        <f>'Asilo N. '!C7/2</f>
        <v>155326.63</v>
      </c>
      <c r="D8" s="49">
        <f>'Asilo N. '!C8/2</f>
        <v>50887.9</v>
      </c>
      <c r="E8" s="66">
        <f>'Asilo N. '!F12/2</f>
        <v>0</v>
      </c>
      <c r="F8" s="50">
        <f>SUM(C8:E8)</f>
        <v>206214.53</v>
      </c>
      <c r="G8" s="86">
        <f>'Asilo N. '!F23</f>
        <v>105698.9</v>
      </c>
      <c r="H8" s="105">
        <f>'Asilo N. '!F25</f>
        <v>0</v>
      </c>
      <c r="I8" s="105">
        <f>'Asilo N. '!F24</f>
        <v>16843.67</v>
      </c>
      <c r="J8" s="50">
        <f>SUM(G8:I8)</f>
        <v>122542.57</v>
      </c>
      <c r="K8" s="128">
        <f>J8/F8</f>
        <v>0.5942</v>
      </c>
      <c r="L8" s="5"/>
    </row>
    <row r="9" spans="1:12" ht="12" customHeight="1">
      <c r="A9" s="51" t="s">
        <v>66</v>
      </c>
      <c r="B9" s="52"/>
      <c r="C9" s="53"/>
      <c r="D9" s="55"/>
      <c r="E9" s="72"/>
      <c r="F9" s="56" t="s">
        <v>65</v>
      </c>
      <c r="G9" s="87"/>
      <c r="H9" s="55"/>
      <c r="I9" s="138"/>
      <c r="J9" s="56"/>
      <c r="K9" s="129"/>
      <c r="L9" s="5"/>
    </row>
    <row r="10" spans="1:12" ht="12" customHeight="1">
      <c r="A10" s="47" t="s">
        <v>67</v>
      </c>
      <c r="B10" s="48" t="s">
        <v>4</v>
      </c>
      <c r="C10" s="49">
        <f>Mense!C7</f>
        <v>0</v>
      </c>
      <c r="D10" s="49">
        <f>Mense!H17</f>
        <v>350234.4</v>
      </c>
      <c r="E10" s="66">
        <f>Mense!G12</f>
        <v>0</v>
      </c>
      <c r="F10" s="50">
        <f>SUM(B10:E10)</f>
        <v>350234.4</v>
      </c>
      <c r="G10" s="86">
        <f>Mense!G21</f>
        <v>0</v>
      </c>
      <c r="H10" s="105">
        <f>Mense!G24</f>
        <v>0</v>
      </c>
      <c r="I10" s="105">
        <f>Mense!G23+Mense!G22</f>
        <v>0</v>
      </c>
      <c r="J10" s="50">
        <f>G10+I10</f>
        <v>0</v>
      </c>
      <c r="K10" s="128">
        <f>J10/F10</f>
        <v>0</v>
      </c>
      <c r="L10" s="5"/>
    </row>
    <row r="11" spans="1:12" ht="12" customHeight="1">
      <c r="A11" s="51" t="s">
        <v>68</v>
      </c>
      <c r="B11" s="57"/>
      <c r="C11" s="58"/>
      <c r="D11" s="59"/>
      <c r="E11" s="70"/>
      <c r="F11" s="112"/>
      <c r="G11" s="88"/>
      <c r="H11" s="135"/>
      <c r="I11" s="135"/>
      <c r="J11" s="60"/>
      <c r="K11" s="130"/>
      <c r="L11" s="5"/>
    </row>
    <row r="12" spans="1:12" ht="12" customHeight="1">
      <c r="A12" s="47" t="s">
        <v>69</v>
      </c>
      <c r="B12" s="48" t="s">
        <v>4</v>
      </c>
      <c r="C12" s="49">
        <v>0</v>
      </c>
      <c r="D12" s="49">
        <f>Mercati!F6</f>
        <v>347359.69</v>
      </c>
      <c r="E12" s="66">
        <f>Mercati!F11</f>
        <v>0</v>
      </c>
      <c r="F12" s="50">
        <f>SUM(B12:E12)</f>
        <v>347359.69</v>
      </c>
      <c r="G12" s="86">
        <v>0</v>
      </c>
      <c r="H12" s="105">
        <f>Mercati!F20</f>
        <v>230653.23</v>
      </c>
      <c r="I12" s="105">
        <f>Mercati!G26</f>
        <v>56875</v>
      </c>
      <c r="J12" s="50">
        <f>SUM(G12:I12)</f>
        <v>287528.23</v>
      </c>
      <c r="K12" s="128">
        <f>J12/F12</f>
        <v>0.8278</v>
      </c>
      <c r="L12" s="5"/>
    </row>
    <row r="13" spans="1:12" ht="12" customHeight="1">
      <c r="A13" s="51" t="s">
        <v>70</v>
      </c>
      <c r="B13" s="52"/>
      <c r="C13" s="53" t="s">
        <v>63</v>
      </c>
      <c r="D13" s="55"/>
      <c r="E13" s="72"/>
      <c r="F13" s="54"/>
      <c r="G13" s="87"/>
      <c r="H13" s="55"/>
      <c r="I13" s="55"/>
      <c r="J13" s="54"/>
      <c r="K13" s="129"/>
      <c r="L13" s="5"/>
    </row>
    <row r="14" spans="1:12" ht="12" customHeight="1">
      <c r="A14" s="47" t="s">
        <v>72</v>
      </c>
      <c r="B14" s="48" t="s">
        <v>4</v>
      </c>
      <c r="C14" s="49">
        <f>' Lampade votive'!F11</f>
        <v>6486</v>
      </c>
      <c r="D14" s="49">
        <f>' Lampade votive'!F6</f>
        <v>26729.32</v>
      </c>
      <c r="E14" s="66">
        <v>0</v>
      </c>
      <c r="F14" s="50">
        <f>SUM(B14:E14)</f>
        <v>33215.32</v>
      </c>
      <c r="G14" s="86">
        <f>' Lampade votive'!F22</f>
        <v>198592.39</v>
      </c>
      <c r="H14" s="105">
        <f>' Lampade votive'!G22</f>
        <v>0</v>
      </c>
      <c r="I14" s="105">
        <v>0</v>
      </c>
      <c r="J14" s="50">
        <f>SUM(G14:I14)</f>
        <v>198592.39</v>
      </c>
      <c r="K14" s="128">
        <f>J14/F14</f>
        <v>5.9789</v>
      </c>
      <c r="L14" s="5"/>
    </row>
    <row r="15" spans="1:12" ht="12" customHeight="1">
      <c r="A15" s="51" t="s">
        <v>73</v>
      </c>
      <c r="B15" s="61"/>
      <c r="C15" s="53"/>
      <c r="D15" s="55"/>
      <c r="E15" s="67" t="s">
        <v>64</v>
      </c>
      <c r="F15" s="54"/>
      <c r="G15" s="87"/>
      <c r="H15" s="55"/>
      <c r="I15" s="55"/>
      <c r="J15" s="54"/>
      <c r="K15" s="129"/>
      <c r="L15" s="5"/>
    </row>
    <row r="16" spans="1:12" ht="12" customHeight="1">
      <c r="A16" s="47" t="s">
        <v>74</v>
      </c>
      <c r="B16" s="48" t="s">
        <v>4</v>
      </c>
      <c r="C16" s="49">
        <f>'Teatro '!C7</f>
        <v>27211.49</v>
      </c>
      <c r="D16" s="49">
        <f>'Teatro '!C8+'Teatro '!F15</f>
        <v>784091.77</v>
      </c>
      <c r="E16" s="66">
        <f>'Teatro '!F11</f>
        <v>71341.88</v>
      </c>
      <c r="F16" s="50">
        <f>SUM(B16:E16)</f>
        <v>882645.14</v>
      </c>
      <c r="G16" s="86"/>
      <c r="H16" s="105">
        <f>'Teatro '!F23</f>
        <v>213758.4</v>
      </c>
      <c r="I16" s="105">
        <f>'Teatro '!F24+'Teatro '!F25</f>
        <v>50437.64</v>
      </c>
      <c r="J16" s="50">
        <f>SUM(G16:I16)</f>
        <v>264196.04</v>
      </c>
      <c r="K16" s="128">
        <f>J16/F16</f>
        <v>0.2993</v>
      </c>
      <c r="L16" s="5"/>
    </row>
    <row r="17" spans="1:12" ht="12" customHeight="1">
      <c r="A17" s="51" t="s">
        <v>75</v>
      </c>
      <c r="B17" s="61"/>
      <c r="C17" s="62"/>
      <c r="D17" s="55"/>
      <c r="E17" s="67" t="s">
        <v>64</v>
      </c>
      <c r="F17" s="54"/>
      <c r="G17" s="136" t="s">
        <v>101</v>
      </c>
      <c r="H17" s="139"/>
      <c r="I17" s="55"/>
      <c r="J17" s="54"/>
      <c r="K17" s="129"/>
      <c r="L17" s="5"/>
    </row>
    <row r="18" spans="1:12" ht="12" customHeight="1">
      <c r="A18" s="47" t="s">
        <v>76</v>
      </c>
      <c r="B18" s="48" t="s">
        <v>4</v>
      </c>
      <c r="C18" s="49">
        <f>Pinacoteca!C7</f>
        <v>97001.89</v>
      </c>
      <c r="D18" s="49">
        <f>Pinacoteca!C8</f>
        <v>267516.69</v>
      </c>
      <c r="E18" s="66">
        <f>Pinacoteca!F11</f>
        <v>53755.04</v>
      </c>
      <c r="F18" s="50">
        <f>SUM(B18:E18)</f>
        <v>418273.62</v>
      </c>
      <c r="G18" s="86"/>
      <c r="H18" s="105">
        <f>Pinacoteca!F25</f>
        <v>18634.4</v>
      </c>
      <c r="I18" s="105">
        <f>Pinacoteca!F26+Pinacoteca!F27+Pinacoteca!F28</f>
        <v>125000</v>
      </c>
      <c r="J18" s="50">
        <f>SUM(G18:I18)</f>
        <v>143634.4</v>
      </c>
      <c r="K18" s="128">
        <f>J18/F18</f>
        <v>0.3434</v>
      </c>
      <c r="L18" s="5"/>
    </row>
    <row r="19" spans="1:12" ht="12" customHeight="1">
      <c r="A19" s="51" t="s">
        <v>77</v>
      </c>
      <c r="B19" s="61"/>
      <c r="C19" s="62"/>
      <c r="D19" s="55"/>
      <c r="E19" s="67" t="s">
        <v>64</v>
      </c>
      <c r="F19" s="54"/>
      <c r="G19" s="87"/>
      <c r="H19" s="55"/>
      <c r="I19" s="55"/>
      <c r="J19" s="54"/>
      <c r="K19" s="129"/>
      <c r="L19" s="5"/>
    </row>
    <row r="20" spans="1:12" ht="15" customHeight="1">
      <c r="A20" s="47" t="s">
        <v>78</v>
      </c>
      <c r="B20" s="48" t="s">
        <v>4</v>
      </c>
      <c r="C20" s="49">
        <f>'Centri sportivi '!C7</f>
        <v>23627.03</v>
      </c>
      <c r="D20" s="49">
        <f>'Centri sportivi '!C8</f>
        <v>655277.95</v>
      </c>
      <c r="E20" s="66">
        <f>'Centri sportivi '!F11</f>
        <v>114774.33</v>
      </c>
      <c r="F20" s="50">
        <f>SUM(B20:E20)</f>
        <v>793679.31</v>
      </c>
      <c r="G20" s="86">
        <f>'Centri sportivi '!F28</f>
        <v>68595.76</v>
      </c>
      <c r="H20" s="105"/>
      <c r="I20" s="105">
        <f>'Centri sportivi '!F29</f>
        <v>53696.01</v>
      </c>
      <c r="J20" s="50">
        <f>SUM(G20:I20)</f>
        <v>122291.77</v>
      </c>
      <c r="K20" s="128">
        <f>J20/F20</f>
        <v>0.1541</v>
      </c>
      <c r="L20" s="5"/>
    </row>
    <row r="21" spans="1:12" ht="12.75" customHeight="1">
      <c r="A21" s="93"/>
      <c r="B21" s="100"/>
      <c r="C21" s="103"/>
      <c r="D21" s="103"/>
      <c r="E21" s="104"/>
      <c r="F21" s="113" t="s">
        <v>95</v>
      </c>
      <c r="G21" s="91"/>
      <c r="H21" s="103"/>
      <c r="I21" s="103"/>
      <c r="J21" s="92"/>
      <c r="K21" s="129"/>
      <c r="L21" s="5"/>
    </row>
    <row r="22" spans="1:12" ht="12" customHeight="1">
      <c r="A22" s="47" t="s">
        <v>2</v>
      </c>
      <c r="B22" s="101" t="s">
        <v>4</v>
      </c>
      <c r="C22" s="105">
        <v>0</v>
      </c>
      <c r="D22" s="105">
        <v>108095.6</v>
      </c>
      <c r="E22" s="94">
        <v>0</v>
      </c>
      <c r="F22" s="50">
        <f>SUM(B22:E22)</f>
        <v>108095.6</v>
      </c>
      <c r="G22" s="86">
        <v>0</v>
      </c>
      <c r="H22" s="105"/>
      <c r="I22" s="105">
        <v>0</v>
      </c>
      <c r="J22" s="50">
        <f>SUM(G22:I22)</f>
        <v>0</v>
      </c>
      <c r="K22" s="128">
        <f>J22/F22</f>
        <v>0</v>
      </c>
      <c r="L22" s="5"/>
    </row>
    <row r="23" spans="1:12" ht="13.5" customHeight="1">
      <c r="A23" s="51" t="s">
        <v>102</v>
      </c>
      <c r="B23" s="102"/>
      <c r="C23" s="106"/>
      <c r="D23" s="106"/>
      <c r="E23" s="107"/>
      <c r="F23" s="114"/>
      <c r="G23" s="89"/>
      <c r="H23" s="106"/>
      <c r="I23" s="106"/>
      <c r="J23" s="114"/>
      <c r="K23" s="130"/>
      <c r="L23" s="5"/>
    </row>
    <row r="24" spans="1:12" ht="12" customHeight="1" thickBot="1">
      <c r="A24" s="51" t="s">
        <v>103</v>
      </c>
      <c r="B24" s="102"/>
      <c r="C24" s="106">
        <f>'Trasporti scolastici'!C7</f>
        <v>393799.26</v>
      </c>
      <c r="D24" s="106">
        <f>'Trasporti scolastici'!C8</f>
        <v>400879.72</v>
      </c>
      <c r="E24" s="106">
        <f>'Trasporti scolastici'!F11</f>
        <v>0</v>
      </c>
      <c r="F24" s="50">
        <f>SUM(B24:E24)</f>
        <v>794678.98</v>
      </c>
      <c r="G24" s="82">
        <f>'Trasporti scolastici'!F28</f>
        <v>82252.63</v>
      </c>
      <c r="H24" s="83"/>
      <c r="I24" s="106">
        <f>'Trasporti scolastici'!F29</f>
        <v>0</v>
      </c>
      <c r="J24" s="50">
        <f>SUM(G24:I24)</f>
        <v>82252.63</v>
      </c>
      <c r="K24" s="128">
        <f>J24/F24</f>
        <v>0.1035</v>
      </c>
      <c r="L24" s="5"/>
    </row>
    <row r="25" spans="1:12" ht="15.75" customHeight="1">
      <c r="A25" s="33"/>
      <c r="B25" s="98"/>
      <c r="C25" s="108"/>
      <c r="D25" s="108"/>
      <c r="E25" s="109"/>
      <c r="F25" s="115"/>
      <c r="G25" s="90"/>
      <c r="H25" s="108"/>
      <c r="I25" s="108"/>
      <c r="J25" s="115"/>
      <c r="K25" s="131"/>
      <c r="L25" s="5"/>
    </row>
    <row r="26" spans="1:12" ht="12" customHeight="1" thickBot="1">
      <c r="A26" s="63" t="s">
        <v>3</v>
      </c>
      <c r="B26" s="99" t="s">
        <v>4</v>
      </c>
      <c r="C26" s="83">
        <f aca="true" t="shared" si="0" ref="C26:I26">C8+C10+C12+C14+C16+C18+C20+C22+C24</f>
        <v>703452.3</v>
      </c>
      <c r="D26" s="83">
        <f t="shared" si="0"/>
        <v>2991073.04</v>
      </c>
      <c r="E26" s="83">
        <f t="shared" si="0"/>
        <v>239871.25</v>
      </c>
      <c r="F26" s="83">
        <f t="shared" si="0"/>
        <v>3934396.59</v>
      </c>
      <c r="G26" s="82">
        <f t="shared" si="0"/>
        <v>455139.68</v>
      </c>
      <c r="H26" s="83">
        <f t="shared" si="0"/>
        <v>463046.03</v>
      </c>
      <c r="I26" s="83">
        <f t="shared" si="0"/>
        <v>302852.32</v>
      </c>
      <c r="J26" s="84">
        <f>SUM(J8+J10+J14+J12+J16+J18+J20+J22+J24)</f>
        <v>1221038.03</v>
      </c>
      <c r="K26" s="142">
        <f>J26/F26</f>
        <v>0.3103</v>
      </c>
      <c r="L26" s="5"/>
    </row>
    <row r="27" spans="1:12" ht="16.5">
      <c r="A27" s="10"/>
      <c r="B27" s="8"/>
      <c r="C27" s="8"/>
      <c r="D27" s="8"/>
      <c r="E27" s="9"/>
      <c r="F27" s="73"/>
      <c r="G27" s="8"/>
      <c r="H27" s="8"/>
      <c r="I27" s="8"/>
      <c r="J27" s="8"/>
      <c r="K27" s="10"/>
      <c r="L27" s="5"/>
    </row>
    <row r="28" spans="1:12" ht="15">
      <c r="A28" s="10"/>
      <c r="B28" s="8"/>
      <c r="C28" s="8"/>
      <c r="D28" s="8"/>
      <c r="E28" s="9"/>
      <c r="F28" s="8"/>
      <c r="G28" s="8"/>
      <c r="H28" s="8"/>
      <c r="I28" s="8"/>
      <c r="J28" s="8"/>
      <c r="K28" s="97"/>
      <c r="L28" s="5"/>
    </row>
    <row r="29" spans="1:12" ht="15">
      <c r="A29" s="10" t="s">
        <v>79</v>
      </c>
      <c r="B29" s="8"/>
      <c r="C29" s="8"/>
      <c r="D29" s="8"/>
      <c r="E29" s="9"/>
      <c r="F29" s="8"/>
      <c r="G29" s="8"/>
      <c r="H29" s="8"/>
      <c r="I29" s="8"/>
      <c r="J29" s="8"/>
      <c r="K29" s="10"/>
      <c r="L29" s="5"/>
    </row>
    <row r="30" spans="1:12" ht="15">
      <c r="A30" s="10" t="s">
        <v>109</v>
      </c>
      <c r="B30" s="10"/>
      <c r="C30" s="10"/>
      <c r="D30" s="10"/>
      <c r="E30" s="10"/>
      <c r="F30" s="8"/>
      <c r="G30" s="8"/>
      <c r="H30" s="8"/>
      <c r="I30" s="8"/>
      <c r="J30" s="8"/>
      <c r="K30" s="10"/>
      <c r="L30" s="5"/>
    </row>
    <row r="31" spans="1:12" ht="15">
      <c r="A31" s="152" t="s">
        <v>114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5"/>
    </row>
    <row r="32" spans="1:12" ht="15">
      <c r="A32" s="10" t="s">
        <v>115</v>
      </c>
      <c r="B32" s="8"/>
      <c r="C32" s="8"/>
      <c r="D32" s="8"/>
      <c r="E32" s="8"/>
      <c r="F32" s="8"/>
      <c r="G32" s="8"/>
      <c r="H32" s="8"/>
      <c r="I32" s="8"/>
      <c r="J32" s="8"/>
      <c r="K32" s="10"/>
      <c r="L32" s="5"/>
    </row>
    <row r="33" spans="1:12" ht="15">
      <c r="A33" s="10" t="s">
        <v>116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5"/>
    </row>
    <row r="34" spans="1:12" ht="15">
      <c r="A34" s="10" t="s">
        <v>117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"/>
    </row>
    <row r="35" spans="1:12" ht="15">
      <c r="A35" s="10" t="s">
        <v>118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5"/>
    </row>
    <row r="36" spans="1:11" ht="15">
      <c r="A36" s="152" t="s">
        <v>80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</row>
    <row r="37" spans="1:11" ht="20.25">
      <c r="A37" s="6"/>
      <c r="B37" s="6"/>
      <c r="C37" s="6"/>
      <c r="D37" s="6"/>
      <c r="E37" s="6"/>
      <c r="F37" s="6"/>
      <c r="G37" s="6"/>
      <c r="H37" s="6"/>
      <c r="I37" s="6"/>
      <c r="J37" s="6"/>
      <c r="K37" s="64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</sheetData>
  <sheetProtection/>
  <mergeCells count="6">
    <mergeCell ref="A36:K36"/>
    <mergeCell ref="A2:K2"/>
    <mergeCell ref="K5:K6"/>
    <mergeCell ref="B4:F4"/>
    <mergeCell ref="G4:J4"/>
    <mergeCell ref="A31:K31"/>
  </mergeCells>
  <printOptions/>
  <pageMargins left="0.8661417322834646" right="0.19" top="0.39" bottom="0" header="0.1968503937007874" footer="0.15748031496062992"/>
  <pageSetup fitToHeight="1" fitToWidth="1"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75" zoomScalePageLayoutView="0" workbookViewId="0" topLeftCell="A4">
      <selection activeCell="F25" sqref="F25"/>
    </sheetView>
  </sheetViews>
  <sheetFormatPr defaultColWidth="9.140625" defaultRowHeight="12.75"/>
  <cols>
    <col min="1" max="1" width="11.57421875" style="0" customWidth="1"/>
    <col min="2" max="2" width="8.140625" style="0" customWidth="1"/>
    <col min="3" max="3" width="12.421875" style="0" customWidth="1"/>
    <col min="4" max="4" width="7.00390625" style="0" customWidth="1"/>
    <col min="5" max="5" width="14.28125" style="0" customWidth="1"/>
    <col min="6" max="6" width="12.7109375" style="0" customWidth="1"/>
    <col min="7" max="7" width="16.28125" style="0" customWidth="1"/>
  </cols>
  <sheetData>
    <row r="1" spans="1:11" ht="18.75" customHeight="1">
      <c r="A1" s="26"/>
      <c r="B1" s="159" t="s">
        <v>119</v>
      </c>
      <c r="C1" s="160"/>
      <c r="D1" s="160"/>
      <c r="E1" s="160"/>
      <c r="F1" s="161"/>
      <c r="G1" s="26"/>
      <c r="H1" s="27"/>
      <c r="I1" s="27"/>
      <c r="J1" s="27"/>
      <c r="K1" s="27"/>
    </row>
    <row r="2" spans="1:11" ht="15.75">
      <c r="A2" s="26"/>
      <c r="B2" s="162"/>
      <c r="C2" s="163"/>
      <c r="D2" s="163"/>
      <c r="E2" s="163"/>
      <c r="F2" s="164"/>
      <c r="G2" s="26"/>
      <c r="H2" s="27"/>
      <c r="I2" s="27"/>
      <c r="J2" s="27"/>
      <c r="K2" s="27"/>
    </row>
    <row r="3" spans="1:11" ht="15">
      <c r="A3" s="156"/>
      <c r="B3" s="156"/>
      <c r="C3" s="156"/>
      <c r="D3" s="156"/>
      <c r="E3" s="156"/>
      <c r="F3" s="156"/>
      <c r="G3" s="156"/>
      <c r="H3" s="27"/>
      <c r="I3" s="27"/>
      <c r="J3" s="27"/>
      <c r="K3" s="27"/>
    </row>
    <row r="4" spans="1:11" ht="15">
      <c r="A4" s="157"/>
      <c r="B4" s="157"/>
      <c r="C4" s="157"/>
      <c r="D4" s="157"/>
      <c r="E4" s="157"/>
      <c r="F4" s="157"/>
      <c r="G4" s="157"/>
      <c r="H4" s="27"/>
      <c r="I4" s="27"/>
      <c r="J4" s="27"/>
      <c r="K4" s="27"/>
    </row>
    <row r="5" spans="1:11" ht="15.75">
      <c r="A5" s="11"/>
      <c r="B5" s="11"/>
      <c r="C5" s="11"/>
      <c r="D5" s="11"/>
      <c r="E5" s="11"/>
      <c r="F5" s="12" t="s">
        <v>4</v>
      </c>
      <c r="G5" s="12"/>
      <c r="H5" s="27"/>
      <c r="I5" s="27"/>
      <c r="J5" s="27"/>
      <c r="K5" s="27"/>
    </row>
    <row r="6" spans="1:11" ht="15.75">
      <c r="A6" s="158" t="s">
        <v>19</v>
      </c>
      <c r="B6" s="158"/>
      <c r="C6" s="158"/>
      <c r="D6" s="78"/>
      <c r="E6" s="75"/>
      <c r="F6" s="75">
        <v>412429.05</v>
      </c>
      <c r="G6" s="11"/>
      <c r="H6" s="27"/>
      <c r="I6" s="27"/>
      <c r="J6" s="27"/>
      <c r="K6" s="27"/>
    </row>
    <row r="7" spans="1:11" ht="15.75">
      <c r="A7" s="155" t="s">
        <v>81</v>
      </c>
      <c r="B7" s="155"/>
      <c r="C7" s="75">
        <f>243381.88+67271.37</f>
        <v>310653.25</v>
      </c>
      <c r="D7" s="78"/>
      <c r="E7" s="75"/>
      <c r="F7" s="75"/>
      <c r="G7" s="11"/>
      <c r="H7" s="27"/>
      <c r="I7" s="27"/>
      <c r="J7" s="27"/>
      <c r="K7" s="27"/>
    </row>
    <row r="8" spans="1:11" ht="15.75">
      <c r="A8" s="155" t="s">
        <v>82</v>
      </c>
      <c r="B8" s="155"/>
      <c r="C8" s="75">
        <f>F6-C7</f>
        <v>101775.8</v>
      </c>
      <c r="D8" s="78"/>
      <c r="E8" s="75"/>
      <c r="F8" s="75"/>
      <c r="G8" s="11"/>
      <c r="H8" s="27"/>
      <c r="I8" s="27"/>
      <c r="J8" s="27"/>
      <c r="K8" s="27"/>
    </row>
    <row r="9" spans="1:11" ht="15.75">
      <c r="A9" s="65"/>
      <c r="B9" s="65"/>
      <c r="C9" s="13"/>
      <c r="D9" s="11"/>
      <c r="E9" s="13"/>
      <c r="F9" s="13"/>
      <c r="G9" s="11"/>
      <c r="H9" s="27"/>
      <c r="I9" s="27"/>
      <c r="J9" s="27"/>
      <c r="K9" s="27"/>
    </row>
    <row r="10" spans="1:11" ht="15.75">
      <c r="A10" s="11" t="s">
        <v>5</v>
      </c>
      <c r="B10" s="11"/>
      <c r="C10" s="11"/>
      <c r="D10" s="11"/>
      <c r="E10" s="13"/>
      <c r="F10" s="13"/>
      <c r="G10" s="11"/>
      <c r="H10" s="27"/>
      <c r="I10" s="27"/>
      <c r="J10" s="27"/>
      <c r="K10" s="27"/>
    </row>
    <row r="11" spans="1:11" ht="15.75">
      <c r="A11" s="11"/>
      <c r="B11" s="11"/>
      <c r="C11" s="11"/>
      <c r="D11" s="11"/>
      <c r="E11" s="13"/>
      <c r="F11" s="13"/>
      <c r="G11" s="11"/>
      <c r="H11" s="27"/>
      <c r="I11" s="27"/>
      <c r="J11" s="27"/>
      <c r="K11" s="27"/>
    </row>
    <row r="12" spans="1:11" ht="15.75">
      <c r="A12" s="11" t="s">
        <v>6</v>
      </c>
      <c r="B12" s="11"/>
      <c r="C12" s="11"/>
      <c r="D12" s="11"/>
      <c r="E12" s="13"/>
      <c r="F12" s="75">
        <v>0</v>
      </c>
      <c r="G12" s="11"/>
      <c r="H12" s="27"/>
      <c r="I12" s="27"/>
      <c r="J12" s="27"/>
      <c r="K12" s="27"/>
    </row>
    <row r="13" spans="1:11" ht="15.75">
      <c r="A13" s="11"/>
      <c r="B13" s="11"/>
      <c r="C13" s="11"/>
      <c r="D13" s="11"/>
      <c r="E13" s="13"/>
      <c r="F13" s="13"/>
      <c r="G13" s="11"/>
      <c r="H13" s="27"/>
      <c r="I13" s="27"/>
      <c r="J13" s="27"/>
      <c r="K13" s="27"/>
    </row>
    <row r="14" spans="1:11" ht="15.75">
      <c r="A14" s="11"/>
      <c r="B14" s="11"/>
      <c r="C14" s="11"/>
      <c r="D14" s="11"/>
      <c r="E14" s="13"/>
      <c r="F14" s="13"/>
      <c r="G14" s="11"/>
      <c r="H14" s="27"/>
      <c r="I14" s="27"/>
      <c r="J14" s="27"/>
      <c r="K14" s="27"/>
    </row>
    <row r="15" spans="1:11" ht="15.75">
      <c r="A15" s="11"/>
      <c r="B15" s="11"/>
      <c r="C15" s="11"/>
      <c r="D15" s="11"/>
      <c r="E15" s="13"/>
      <c r="F15" s="23" t="s">
        <v>12</v>
      </c>
      <c r="G15" s="11"/>
      <c r="H15" s="27"/>
      <c r="I15" s="27"/>
      <c r="J15" s="27"/>
      <c r="K15" s="27"/>
    </row>
    <row r="16" spans="1:11" ht="15.75">
      <c r="A16" s="11"/>
      <c r="B16" s="11"/>
      <c r="C16" s="11"/>
      <c r="D16" s="11"/>
      <c r="E16" s="13"/>
      <c r="F16" s="13"/>
      <c r="G16" s="11"/>
      <c r="H16" s="27"/>
      <c r="I16" s="27"/>
      <c r="J16" s="27"/>
      <c r="K16" s="27"/>
    </row>
    <row r="17" spans="1:11" ht="15.75">
      <c r="A17" s="11"/>
      <c r="B17" s="11"/>
      <c r="C17" s="11"/>
      <c r="D17" s="11"/>
      <c r="E17" s="13"/>
      <c r="F17" s="23"/>
      <c r="G17" s="11"/>
      <c r="H17" s="27"/>
      <c r="I17" s="27"/>
      <c r="J17" s="27"/>
      <c r="K17" s="27"/>
    </row>
    <row r="18" spans="1:11" ht="15.75">
      <c r="A18" s="11"/>
      <c r="B18" s="11"/>
      <c r="C18" s="11"/>
      <c r="D18" s="11"/>
      <c r="E18" s="13"/>
      <c r="F18" s="13"/>
      <c r="G18" s="11"/>
      <c r="H18" s="27"/>
      <c r="I18" s="27"/>
      <c r="J18" s="27"/>
      <c r="K18" s="27"/>
    </row>
    <row r="19" spans="1:11" ht="15.75">
      <c r="A19" s="19" t="s">
        <v>15</v>
      </c>
      <c r="B19" s="19"/>
      <c r="C19" s="19"/>
      <c r="D19" s="19"/>
      <c r="E19" s="18"/>
      <c r="F19" s="18"/>
      <c r="G19" s="18">
        <f>SUM(F6:F17)</f>
        <v>412429.05</v>
      </c>
      <c r="H19" s="27"/>
      <c r="I19" s="27"/>
      <c r="J19" s="27"/>
      <c r="K19" s="27"/>
    </row>
    <row r="20" spans="1:11" ht="15.75">
      <c r="A20" s="14"/>
      <c r="B20" s="14"/>
      <c r="C20" s="11"/>
      <c r="D20" s="11"/>
      <c r="E20" s="13"/>
      <c r="F20" s="13"/>
      <c r="G20" s="13"/>
      <c r="H20" s="27"/>
      <c r="I20" s="27"/>
      <c r="J20" s="27"/>
      <c r="K20" s="27"/>
    </row>
    <row r="21" spans="1:11" ht="15.75">
      <c r="A21" s="11" t="s">
        <v>9</v>
      </c>
      <c r="B21" s="11"/>
      <c r="C21" s="11"/>
      <c r="D21" s="11"/>
      <c r="E21" s="13"/>
      <c r="F21" s="15"/>
      <c r="G21" s="11"/>
      <c r="H21" s="27"/>
      <c r="I21" s="27"/>
      <c r="J21" s="27"/>
      <c r="K21" s="27"/>
    </row>
    <row r="22" spans="1:11" ht="15.75">
      <c r="A22" s="11"/>
      <c r="B22" s="11"/>
      <c r="C22" s="11"/>
      <c r="D22" s="11"/>
      <c r="E22" s="13"/>
      <c r="F22" s="16"/>
      <c r="G22" s="11"/>
      <c r="H22" s="27"/>
      <c r="I22" s="27"/>
      <c r="J22" s="27"/>
      <c r="K22" s="27"/>
    </row>
    <row r="23" spans="1:11" ht="15.75">
      <c r="A23" s="11" t="s">
        <v>10</v>
      </c>
      <c r="B23" s="11"/>
      <c r="C23" s="11"/>
      <c r="D23" s="11"/>
      <c r="E23" s="13"/>
      <c r="F23" s="13">
        <v>105698.9</v>
      </c>
      <c r="G23" s="11"/>
      <c r="H23" s="27"/>
      <c r="I23" s="27"/>
      <c r="J23" s="27"/>
      <c r="K23" s="27"/>
    </row>
    <row r="24" spans="1:11" ht="15.75">
      <c r="A24" s="11" t="s">
        <v>26</v>
      </c>
      <c r="B24" s="11"/>
      <c r="C24" s="11"/>
      <c r="D24" s="11"/>
      <c r="E24" s="13"/>
      <c r="F24" s="13">
        <v>16843.67</v>
      </c>
      <c r="G24" s="11"/>
      <c r="H24" s="27"/>
      <c r="I24" s="27"/>
      <c r="J24" s="27"/>
      <c r="K24" s="27"/>
    </row>
    <row r="25" spans="1:11" ht="15.75">
      <c r="A25" s="11" t="s">
        <v>113</v>
      </c>
      <c r="B25" s="11"/>
      <c r="C25" s="11"/>
      <c r="D25" s="11"/>
      <c r="E25" s="13"/>
      <c r="F25" s="13"/>
      <c r="G25" s="11"/>
      <c r="H25" s="27"/>
      <c r="I25" s="27"/>
      <c r="J25" s="27"/>
      <c r="K25" s="27"/>
    </row>
    <row r="26" spans="1:11" ht="15.75">
      <c r="A26" s="11"/>
      <c r="B26" s="11"/>
      <c r="C26" s="11"/>
      <c r="D26" s="11"/>
      <c r="E26" s="13"/>
      <c r="F26" s="23" t="s">
        <v>12</v>
      </c>
      <c r="G26" s="13"/>
      <c r="H26" s="27"/>
      <c r="I26" s="27"/>
      <c r="J26" s="27"/>
      <c r="K26" s="27"/>
    </row>
    <row r="27" spans="1:11" s="24" customFormat="1" ht="15.75">
      <c r="A27" s="19" t="s">
        <v>14</v>
      </c>
      <c r="B27" s="19"/>
      <c r="C27" s="19"/>
      <c r="D27" s="19"/>
      <c r="E27" s="18"/>
      <c r="F27" s="18"/>
      <c r="G27" s="18">
        <f>SUM(F23:F24)</f>
        <v>122542.57</v>
      </c>
      <c r="H27" s="28"/>
      <c r="I27" s="28"/>
      <c r="J27" s="28"/>
      <c r="K27" s="28"/>
    </row>
    <row r="28" spans="1:11" ht="15.75">
      <c r="A28" s="17"/>
      <c r="B28" s="17"/>
      <c r="C28" s="11"/>
      <c r="D28" s="11"/>
      <c r="E28" s="13"/>
      <c r="F28" s="18"/>
      <c r="G28" s="23" t="s">
        <v>45</v>
      </c>
      <c r="H28" s="27"/>
      <c r="I28" s="27"/>
      <c r="J28" s="27"/>
      <c r="K28" s="27"/>
    </row>
    <row r="29" spans="1:11" ht="15.75">
      <c r="A29" s="11"/>
      <c r="B29" s="11"/>
      <c r="C29" s="11"/>
      <c r="D29" s="11"/>
      <c r="E29" s="13"/>
      <c r="F29" s="13"/>
      <c r="G29" s="11"/>
      <c r="H29" s="27"/>
      <c r="I29" s="27"/>
      <c r="J29" s="27"/>
      <c r="K29" s="27"/>
    </row>
    <row r="30" spans="1:11" ht="15.75">
      <c r="A30" s="19" t="s">
        <v>16</v>
      </c>
      <c r="B30" s="19"/>
      <c r="C30" s="11"/>
      <c r="D30" s="11"/>
      <c r="E30" s="13"/>
      <c r="F30" s="13"/>
      <c r="G30" s="18">
        <f>G19-G27</f>
        <v>289886.48</v>
      </c>
      <c r="H30" s="27"/>
      <c r="I30" s="27"/>
      <c r="J30" s="27"/>
      <c r="K30" s="27"/>
    </row>
    <row r="31" spans="1:11" ht="15.75">
      <c r="A31" s="14"/>
      <c r="B31" s="14"/>
      <c r="C31" s="11"/>
      <c r="D31" s="11"/>
      <c r="E31" s="13"/>
      <c r="F31" s="13"/>
      <c r="G31" s="14" t="s">
        <v>42</v>
      </c>
      <c r="H31" s="27"/>
      <c r="I31" s="27"/>
      <c r="J31" s="27"/>
      <c r="K31" s="27"/>
    </row>
    <row r="32" spans="1:11" s="25" customFormat="1" ht="15.75">
      <c r="A32" s="11"/>
      <c r="B32" s="11"/>
      <c r="C32" s="11"/>
      <c r="D32" s="11"/>
      <c r="E32" s="13"/>
      <c r="F32" s="13"/>
      <c r="G32" s="13"/>
      <c r="H32" s="27"/>
      <c r="I32" s="27"/>
      <c r="J32" s="27"/>
      <c r="K32" s="27"/>
    </row>
    <row r="33" spans="1:11" s="25" customFormat="1" ht="15.75">
      <c r="A33" s="11"/>
      <c r="B33" s="11"/>
      <c r="C33" s="11"/>
      <c r="D33" s="11"/>
      <c r="E33" s="13"/>
      <c r="F33" s="13"/>
      <c r="G33" s="13"/>
      <c r="H33" s="27"/>
      <c r="I33" s="27"/>
      <c r="J33" s="27"/>
      <c r="K33" s="27"/>
    </row>
    <row r="34" spans="1:11" s="25" customFormat="1" ht="15.75">
      <c r="A34" s="11"/>
      <c r="B34" s="11"/>
      <c r="C34" s="11"/>
      <c r="D34" s="11"/>
      <c r="E34" s="13"/>
      <c r="F34" s="13"/>
      <c r="G34" s="13"/>
      <c r="H34" s="27"/>
      <c r="I34" s="27"/>
      <c r="J34" s="27"/>
      <c r="K34" s="27"/>
    </row>
    <row r="35" spans="1:11" ht="15.75">
      <c r="A35" s="11"/>
      <c r="B35" s="11"/>
      <c r="C35" s="11"/>
      <c r="D35" s="11"/>
      <c r="E35" s="11"/>
      <c r="F35" s="20"/>
      <c r="G35" s="29"/>
      <c r="H35" s="27"/>
      <c r="I35" s="27"/>
      <c r="J35" s="27"/>
      <c r="K35" s="27"/>
    </row>
    <row r="36" spans="1:11" ht="15.75">
      <c r="A36" s="11"/>
      <c r="B36" s="11"/>
      <c r="C36" s="11"/>
      <c r="D36" s="11"/>
      <c r="E36" s="11"/>
      <c r="F36" s="11"/>
      <c r="G36" s="11"/>
      <c r="H36" s="27"/>
      <c r="I36" s="27"/>
      <c r="J36" s="27"/>
      <c r="K36" s="27"/>
    </row>
    <row r="37" spans="1:11" ht="15.75">
      <c r="A37" s="11"/>
      <c r="B37" s="11"/>
      <c r="C37" s="11"/>
      <c r="D37" s="11"/>
      <c r="E37" s="11"/>
      <c r="F37" s="11"/>
      <c r="G37" s="11"/>
      <c r="H37" s="27"/>
      <c r="I37" s="27"/>
      <c r="J37" s="27"/>
      <c r="K37" s="27"/>
    </row>
    <row r="38" spans="1:11" ht="15.75">
      <c r="A38" s="21"/>
      <c r="B38" s="21"/>
      <c r="C38" s="21"/>
      <c r="D38" s="21"/>
      <c r="E38" s="21"/>
      <c r="F38" s="21"/>
      <c r="G38" s="21"/>
      <c r="H38" s="27"/>
      <c r="I38" s="27"/>
      <c r="J38" s="27"/>
      <c r="K38" s="27"/>
    </row>
    <row r="39" s="71" customFormat="1" ht="12.75">
      <c r="E39" s="74"/>
    </row>
    <row r="40" s="71" customFormat="1" ht="12.75"/>
  </sheetData>
  <sheetProtection/>
  <mergeCells count="5">
    <mergeCell ref="A8:B8"/>
    <mergeCell ref="A3:G4"/>
    <mergeCell ref="A6:C6"/>
    <mergeCell ref="B1:F2"/>
    <mergeCell ref="A7:B7"/>
  </mergeCells>
  <printOptions/>
  <pageMargins left="1.04" right="0.17" top="0.5" bottom="0.26" header="0.5" footer="0.31"/>
  <pageSetup horizontalDpi="120" verticalDpi="120" orientation="portrait" paperSize="9" r:id="rId2"/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75" zoomScalePageLayoutView="0" workbookViewId="0" topLeftCell="A1">
      <selection activeCell="G7" sqref="G7"/>
    </sheetView>
  </sheetViews>
  <sheetFormatPr defaultColWidth="9.140625" defaultRowHeight="12.75"/>
  <cols>
    <col min="1" max="1" width="11.57421875" style="0" customWidth="1"/>
    <col min="2" max="2" width="8.140625" style="0" customWidth="1"/>
    <col min="3" max="3" width="12.421875" style="0" customWidth="1"/>
    <col min="4" max="4" width="6.8515625" style="0" customWidth="1"/>
    <col min="5" max="5" width="14.28125" style="0" customWidth="1"/>
    <col min="6" max="6" width="11.28125" style="0" customWidth="1"/>
    <col min="7" max="7" width="12.7109375" style="0" customWidth="1"/>
    <col min="8" max="8" width="13.8515625" style="0" customWidth="1"/>
  </cols>
  <sheetData>
    <row r="1" spans="1:12" ht="18.75" customHeight="1">
      <c r="A1" s="26"/>
      <c r="B1" s="159" t="s">
        <v>120</v>
      </c>
      <c r="C1" s="160"/>
      <c r="D1" s="160"/>
      <c r="E1" s="160"/>
      <c r="F1" s="160"/>
      <c r="G1" s="161"/>
      <c r="H1" s="26"/>
      <c r="I1" s="27"/>
      <c r="J1" s="27"/>
      <c r="K1" s="27"/>
      <c r="L1" s="27"/>
    </row>
    <row r="2" spans="1:12" ht="15.75">
      <c r="A2" s="26"/>
      <c r="B2" s="162"/>
      <c r="C2" s="163"/>
      <c r="D2" s="163"/>
      <c r="E2" s="163"/>
      <c r="F2" s="163"/>
      <c r="G2" s="164"/>
      <c r="H2" s="26"/>
      <c r="I2" s="27"/>
      <c r="J2" s="27"/>
      <c r="K2" s="27"/>
      <c r="L2" s="27"/>
    </row>
    <row r="3" spans="1:12" ht="15">
      <c r="A3" s="156"/>
      <c r="B3" s="156"/>
      <c r="C3" s="156"/>
      <c r="D3" s="156"/>
      <c r="E3" s="156"/>
      <c r="F3" s="156"/>
      <c r="G3" s="156"/>
      <c r="H3" s="156"/>
      <c r="I3" s="27"/>
      <c r="J3" s="27"/>
      <c r="K3" s="27"/>
      <c r="L3" s="27"/>
    </row>
    <row r="4" spans="1:12" ht="15">
      <c r="A4" s="157"/>
      <c r="B4" s="157"/>
      <c r="C4" s="157"/>
      <c r="D4" s="157"/>
      <c r="E4" s="157"/>
      <c r="F4" s="157"/>
      <c r="G4" s="157"/>
      <c r="H4" s="157"/>
      <c r="I4" s="27"/>
      <c r="J4" s="27"/>
      <c r="K4" s="27"/>
      <c r="L4" s="27"/>
    </row>
    <row r="5" spans="1:12" ht="15.75">
      <c r="A5" s="11"/>
      <c r="B5" s="11"/>
      <c r="C5" s="11"/>
      <c r="D5" s="11"/>
      <c r="E5" s="11"/>
      <c r="F5" s="11"/>
      <c r="G5" s="12" t="s">
        <v>4</v>
      </c>
      <c r="H5" s="12"/>
      <c r="I5" s="27"/>
      <c r="J5" s="27"/>
      <c r="K5" s="27"/>
      <c r="L5" s="27"/>
    </row>
    <row r="6" spans="1:12" ht="15.75">
      <c r="A6" s="158" t="s">
        <v>19</v>
      </c>
      <c r="B6" s="158"/>
      <c r="C6" s="158"/>
      <c r="D6" s="78"/>
      <c r="E6" s="75"/>
      <c r="F6" s="75"/>
      <c r="G6" s="75">
        <v>350234.4</v>
      </c>
      <c r="H6" s="11"/>
      <c r="I6" s="27"/>
      <c r="J6" s="27"/>
      <c r="K6" s="27"/>
      <c r="L6" s="27"/>
    </row>
    <row r="7" spans="1:12" ht="15.75">
      <c r="A7" s="11" t="s">
        <v>81</v>
      </c>
      <c r="B7" s="11"/>
      <c r="C7" s="13">
        <v>0</v>
      </c>
      <c r="D7" s="11"/>
      <c r="E7" s="13"/>
      <c r="F7" s="13"/>
      <c r="G7" s="13"/>
      <c r="H7" s="11"/>
      <c r="I7" s="27"/>
      <c r="J7" s="27"/>
      <c r="K7" s="27"/>
      <c r="L7" s="27"/>
    </row>
    <row r="8" spans="1:12" ht="15.75">
      <c r="A8" s="11" t="s">
        <v>82</v>
      </c>
      <c r="B8" s="11"/>
      <c r="C8" s="13">
        <v>0</v>
      </c>
      <c r="D8" s="11"/>
      <c r="E8" s="13"/>
      <c r="F8" s="13"/>
      <c r="G8" s="13"/>
      <c r="H8" s="11"/>
      <c r="I8" s="27"/>
      <c r="J8" s="27"/>
      <c r="K8" s="27"/>
      <c r="L8" s="27"/>
    </row>
    <row r="9" spans="1:12" ht="15.75">
      <c r="A9" s="11"/>
      <c r="B9" s="11"/>
      <c r="C9" s="13"/>
      <c r="D9" s="11"/>
      <c r="E9" s="13"/>
      <c r="F9" s="13"/>
      <c r="G9" s="13"/>
      <c r="H9" s="11"/>
      <c r="I9" s="27"/>
      <c r="J9" s="27"/>
      <c r="K9" s="27"/>
      <c r="L9" s="27"/>
    </row>
    <row r="10" spans="1:12" ht="15.75">
      <c r="A10" s="11" t="s">
        <v>5</v>
      </c>
      <c r="B10" s="11"/>
      <c r="C10" s="11"/>
      <c r="D10" s="11"/>
      <c r="E10" s="13"/>
      <c r="F10" s="13"/>
      <c r="G10" s="13"/>
      <c r="H10" s="11"/>
      <c r="I10" s="27"/>
      <c r="J10" s="27"/>
      <c r="K10" s="27"/>
      <c r="L10" s="27"/>
    </row>
    <row r="11" spans="1:12" ht="15.75">
      <c r="A11" s="11"/>
      <c r="B11" s="11"/>
      <c r="C11" s="11"/>
      <c r="D11" s="11"/>
      <c r="E11" s="13"/>
      <c r="F11" s="13"/>
      <c r="G11" s="13"/>
      <c r="H11" s="11"/>
      <c r="I11" s="27"/>
      <c r="J11" s="27"/>
      <c r="K11" s="27"/>
      <c r="L11" s="27"/>
    </row>
    <row r="12" spans="1:12" ht="15.75">
      <c r="A12" s="11" t="s">
        <v>6</v>
      </c>
      <c r="B12" s="11"/>
      <c r="C12" s="11"/>
      <c r="D12" s="11"/>
      <c r="E12" s="13"/>
      <c r="F12" s="13"/>
      <c r="G12" s="13">
        <v>0</v>
      </c>
      <c r="H12" s="11"/>
      <c r="I12" s="27"/>
      <c r="J12" s="27"/>
      <c r="K12" s="27"/>
      <c r="L12" s="27"/>
    </row>
    <row r="13" spans="1:12" ht="15.75">
      <c r="A13" s="11"/>
      <c r="B13" s="11"/>
      <c r="C13" s="11"/>
      <c r="D13" s="11"/>
      <c r="E13" s="13"/>
      <c r="F13" s="13"/>
      <c r="G13" s="13"/>
      <c r="H13" s="11"/>
      <c r="I13" s="27"/>
      <c r="J13" s="27"/>
      <c r="K13" s="27"/>
      <c r="L13" s="27"/>
    </row>
    <row r="14" spans="1:12" ht="15.75">
      <c r="A14" s="11" t="s">
        <v>7</v>
      </c>
      <c r="B14" s="11"/>
      <c r="C14" s="11"/>
      <c r="D14" s="11"/>
      <c r="E14" s="13"/>
      <c r="F14" s="13"/>
      <c r="G14" s="13">
        <v>0</v>
      </c>
      <c r="H14" s="11"/>
      <c r="I14" s="27"/>
      <c r="J14" s="27"/>
      <c r="K14" s="27"/>
      <c r="L14" s="27"/>
    </row>
    <row r="15" spans="1:12" ht="15.75">
      <c r="A15" s="11" t="s">
        <v>8</v>
      </c>
      <c r="B15" s="11"/>
      <c r="C15" s="11"/>
      <c r="D15" s="11"/>
      <c r="E15" s="13"/>
      <c r="F15" s="13"/>
      <c r="G15" s="23" t="s">
        <v>12</v>
      </c>
      <c r="H15" s="11"/>
      <c r="I15" s="27"/>
      <c r="J15" s="27"/>
      <c r="K15" s="27"/>
      <c r="L15" s="27"/>
    </row>
    <row r="16" spans="1:12" ht="15.75">
      <c r="A16" s="11"/>
      <c r="B16" s="11"/>
      <c r="C16" s="11"/>
      <c r="D16" s="11"/>
      <c r="E16" s="13"/>
      <c r="F16" s="13"/>
      <c r="G16" s="13"/>
      <c r="H16" s="11"/>
      <c r="I16" s="27"/>
      <c r="J16" s="27"/>
      <c r="K16" s="27"/>
      <c r="L16" s="27"/>
    </row>
    <row r="17" spans="1:12" ht="15.75">
      <c r="A17" s="19" t="s">
        <v>15</v>
      </c>
      <c r="B17" s="19"/>
      <c r="C17" s="19"/>
      <c r="D17" s="19"/>
      <c r="E17" s="18"/>
      <c r="F17" s="18"/>
      <c r="G17" s="18"/>
      <c r="H17" s="18">
        <f>SUM(G6:G15)</f>
        <v>350234.4</v>
      </c>
      <c r="I17" s="27"/>
      <c r="J17" s="27"/>
      <c r="K17" s="27"/>
      <c r="L17" s="27"/>
    </row>
    <row r="18" spans="1:12" ht="15.75">
      <c r="A18" s="14"/>
      <c r="B18" s="14"/>
      <c r="C18" s="11"/>
      <c r="D18" s="11"/>
      <c r="E18" s="13"/>
      <c r="F18" s="13"/>
      <c r="G18" s="13"/>
      <c r="H18" s="13"/>
      <c r="I18" s="27"/>
      <c r="J18" s="27"/>
      <c r="K18" s="27"/>
      <c r="L18" s="27"/>
    </row>
    <row r="19" spans="1:12" ht="15.75">
      <c r="A19" s="11" t="s">
        <v>9</v>
      </c>
      <c r="B19" s="11"/>
      <c r="C19" s="11"/>
      <c r="D19" s="11"/>
      <c r="E19" s="13"/>
      <c r="F19" s="15"/>
      <c r="G19" s="15"/>
      <c r="H19" s="11"/>
      <c r="I19" s="27"/>
      <c r="J19" s="27"/>
      <c r="K19" s="27"/>
      <c r="L19" s="27"/>
    </row>
    <row r="20" spans="1:12" ht="15.75">
      <c r="A20" s="11"/>
      <c r="B20" s="11"/>
      <c r="C20" s="11"/>
      <c r="D20" s="11"/>
      <c r="E20" s="13"/>
      <c r="F20" s="13"/>
      <c r="G20" s="16"/>
      <c r="H20" s="11"/>
      <c r="I20" s="27"/>
      <c r="J20" s="27"/>
      <c r="K20" s="27"/>
      <c r="L20" s="27"/>
    </row>
    <row r="21" spans="1:12" ht="15.75">
      <c r="A21" s="11" t="s">
        <v>10</v>
      </c>
      <c r="B21" s="11"/>
      <c r="C21" s="11"/>
      <c r="D21" s="11"/>
      <c r="E21" s="13"/>
      <c r="F21" s="13"/>
      <c r="G21" s="13">
        <v>0</v>
      </c>
      <c r="H21" s="11"/>
      <c r="I21" s="27"/>
      <c r="J21" s="27"/>
      <c r="K21" s="27"/>
      <c r="L21" s="27"/>
    </row>
    <row r="22" spans="1:12" ht="15.75">
      <c r="A22" s="11" t="s">
        <v>32</v>
      </c>
      <c r="B22" s="11"/>
      <c r="C22" s="11"/>
      <c r="D22" s="11"/>
      <c r="E22" s="13"/>
      <c r="F22" s="13"/>
      <c r="G22" s="22">
        <v>0</v>
      </c>
      <c r="H22" s="11"/>
      <c r="I22" s="27"/>
      <c r="J22" s="27"/>
      <c r="K22" s="27"/>
      <c r="L22" s="27"/>
    </row>
    <row r="23" spans="1:12" ht="15.75">
      <c r="A23" s="11" t="s">
        <v>11</v>
      </c>
      <c r="B23" s="11"/>
      <c r="C23" s="11"/>
      <c r="D23" s="11"/>
      <c r="E23" s="13"/>
      <c r="F23" s="13"/>
      <c r="G23" s="13">
        <v>0</v>
      </c>
      <c r="H23" s="13"/>
      <c r="I23" s="27"/>
      <c r="J23" s="27"/>
      <c r="K23" s="27"/>
      <c r="L23" s="27"/>
    </row>
    <row r="24" spans="1:12" ht="15.75">
      <c r="A24" s="11" t="s">
        <v>113</v>
      </c>
      <c r="B24" s="11"/>
      <c r="C24" s="11"/>
      <c r="D24" s="11"/>
      <c r="E24" s="13"/>
      <c r="F24" s="13"/>
      <c r="G24" s="13">
        <v>0</v>
      </c>
      <c r="H24" s="13"/>
      <c r="I24" s="27"/>
      <c r="J24" s="27"/>
      <c r="K24" s="27"/>
      <c r="L24" s="27"/>
    </row>
    <row r="25" spans="1:12" ht="15.75">
      <c r="A25" s="11"/>
      <c r="B25" s="11"/>
      <c r="C25" s="11"/>
      <c r="D25" s="11"/>
      <c r="E25" s="13"/>
      <c r="F25" s="13"/>
      <c r="G25" s="23" t="s">
        <v>13</v>
      </c>
      <c r="H25" s="13"/>
      <c r="I25" s="27"/>
      <c r="J25" s="27"/>
      <c r="K25" s="27"/>
      <c r="L25" s="27"/>
    </row>
    <row r="26" spans="1:12" s="24" customFormat="1" ht="15.75">
      <c r="A26" s="19" t="s">
        <v>14</v>
      </c>
      <c r="B26" s="19"/>
      <c r="C26" s="19"/>
      <c r="D26" s="19"/>
      <c r="E26" s="18"/>
      <c r="F26" s="18"/>
      <c r="G26" s="18"/>
      <c r="H26" s="18">
        <f>SUM(G21:G23)</f>
        <v>0</v>
      </c>
      <c r="I26" s="28"/>
      <c r="J26" s="28"/>
      <c r="K26" s="28"/>
      <c r="L26" s="28"/>
    </row>
    <row r="27" spans="1:12" ht="15.75">
      <c r="A27" s="17"/>
      <c r="B27" s="17"/>
      <c r="C27" s="11"/>
      <c r="D27" s="11"/>
      <c r="E27" s="13"/>
      <c r="F27" s="13"/>
      <c r="G27" s="18"/>
      <c r="H27" s="23"/>
      <c r="I27" s="27"/>
      <c r="J27" s="27"/>
      <c r="K27" s="27"/>
      <c r="L27" s="27"/>
    </row>
    <row r="28" spans="1:12" ht="15.75">
      <c r="A28" s="11"/>
      <c r="B28" s="11"/>
      <c r="C28" s="11"/>
      <c r="D28" s="11"/>
      <c r="E28" s="13"/>
      <c r="F28" s="13"/>
      <c r="G28" s="13"/>
      <c r="H28" s="11"/>
      <c r="I28" s="27"/>
      <c r="J28" s="27"/>
      <c r="K28" s="27"/>
      <c r="L28" s="27"/>
    </row>
    <row r="29" spans="1:12" ht="15.75">
      <c r="A29" s="19" t="s">
        <v>16</v>
      </c>
      <c r="B29" s="19"/>
      <c r="C29" s="11"/>
      <c r="D29" s="11"/>
      <c r="E29" s="13"/>
      <c r="F29" s="13"/>
      <c r="G29" s="13"/>
      <c r="H29" s="18">
        <f>H17-H26</f>
        <v>350234.4</v>
      </c>
      <c r="I29" s="27"/>
      <c r="J29" s="27"/>
      <c r="K29" s="27"/>
      <c r="L29" s="27"/>
    </row>
    <row r="30" spans="1:12" ht="15.75">
      <c r="A30" s="14"/>
      <c r="B30" s="14"/>
      <c r="C30" s="11"/>
      <c r="D30" s="11"/>
      <c r="E30" s="13"/>
      <c r="F30" s="13"/>
      <c r="G30" s="13"/>
      <c r="H30" s="14" t="s">
        <v>12</v>
      </c>
      <c r="I30" s="27"/>
      <c r="J30" s="27"/>
      <c r="K30" s="27"/>
      <c r="L30" s="27"/>
    </row>
    <row r="31" spans="1:12" s="25" customFormat="1" ht="15.75" hidden="1">
      <c r="A31" s="11" t="s">
        <v>47</v>
      </c>
      <c r="B31" s="11"/>
      <c r="C31" s="11"/>
      <c r="D31" s="11"/>
      <c r="E31" s="13"/>
      <c r="F31" s="13"/>
      <c r="G31" s="13"/>
      <c r="H31" s="13"/>
      <c r="I31" s="27"/>
      <c r="J31" s="27"/>
      <c r="K31" s="27"/>
      <c r="L31" s="27"/>
    </row>
    <row r="32" spans="1:12" s="25" customFormat="1" ht="15.75" hidden="1">
      <c r="A32" s="11" t="s">
        <v>22</v>
      </c>
      <c r="B32" s="11"/>
      <c r="C32" s="11"/>
      <c r="D32" s="11"/>
      <c r="E32" s="13"/>
      <c r="F32" s="13"/>
      <c r="G32" s="13"/>
      <c r="H32" s="13"/>
      <c r="I32" s="27"/>
      <c r="J32" s="27"/>
      <c r="K32" s="27"/>
      <c r="L32" s="27"/>
    </row>
    <row r="33" spans="1:12" s="25" customFormat="1" ht="15.75" hidden="1">
      <c r="A33" s="11" t="s">
        <v>48</v>
      </c>
      <c r="B33" s="11"/>
      <c r="C33" s="11"/>
      <c r="D33" s="11"/>
      <c r="E33" s="13"/>
      <c r="F33" s="13"/>
      <c r="G33" s="13"/>
      <c r="H33" s="13"/>
      <c r="I33" s="27"/>
      <c r="J33" s="27"/>
      <c r="K33" s="27"/>
      <c r="L33" s="27"/>
    </row>
    <row r="34" spans="1:12" s="25" customFormat="1" ht="15.75" hidden="1">
      <c r="A34" s="11" t="s">
        <v>18</v>
      </c>
      <c r="B34" s="11"/>
      <c r="C34" s="11"/>
      <c r="D34" s="29">
        <f>G21*100/H17</f>
        <v>0</v>
      </c>
      <c r="E34" s="13"/>
      <c r="F34" s="13"/>
      <c r="G34" s="13"/>
      <c r="H34" s="13"/>
      <c r="I34" s="27"/>
      <c r="J34" s="27"/>
      <c r="K34" s="27"/>
      <c r="L34" s="27"/>
    </row>
    <row r="35" spans="1:12" s="25" customFormat="1" ht="15.75" hidden="1">
      <c r="A35" s="11" t="s">
        <v>20</v>
      </c>
      <c r="B35" s="11"/>
      <c r="C35" s="11"/>
      <c r="D35" s="29">
        <f>(G22+G23)*100/H17</f>
        <v>0</v>
      </c>
      <c r="E35" s="13"/>
      <c r="F35" s="13"/>
      <c r="G35" s="13"/>
      <c r="H35" s="13"/>
      <c r="I35" s="27"/>
      <c r="J35" s="27"/>
      <c r="K35" s="27"/>
      <c r="L35" s="27"/>
    </row>
    <row r="36" spans="1:12" ht="15.75" hidden="1">
      <c r="A36" s="11" t="s">
        <v>21</v>
      </c>
      <c r="B36" s="11"/>
      <c r="C36" s="11"/>
      <c r="D36" s="29">
        <f>H29*100/H17</f>
        <v>100</v>
      </c>
      <c r="E36" s="13"/>
      <c r="F36" s="13"/>
      <c r="G36" s="13"/>
      <c r="H36" s="13"/>
      <c r="I36" s="27"/>
      <c r="J36" s="27"/>
      <c r="K36" s="27"/>
      <c r="L36" s="27"/>
    </row>
    <row r="37" spans="1:12" ht="15.75" hidden="1">
      <c r="A37" s="11"/>
      <c r="B37" s="11"/>
      <c r="C37" s="11"/>
      <c r="D37" s="11"/>
      <c r="E37" s="13"/>
      <c r="F37" s="13"/>
      <c r="G37" s="11"/>
      <c r="H37" s="13"/>
      <c r="I37" s="27"/>
      <c r="J37" s="27"/>
      <c r="K37" s="27"/>
      <c r="L37" s="27"/>
    </row>
    <row r="38" spans="1:12" ht="15.75" hidden="1">
      <c r="A38" s="11" t="s">
        <v>23</v>
      </c>
      <c r="B38" s="11"/>
      <c r="C38" s="11"/>
      <c r="D38" s="11"/>
      <c r="E38" s="11"/>
      <c r="F38" s="11"/>
      <c r="G38" s="20"/>
      <c r="H38" s="29"/>
      <c r="I38" s="27"/>
      <c r="J38" s="27"/>
      <c r="K38" s="27"/>
      <c r="L38" s="27"/>
    </row>
    <row r="39" spans="1:12" ht="15.75" hidden="1">
      <c r="A39" s="11" t="s">
        <v>24</v>
      </c>
      <c r="B39" s="11"/>
      <c r="C39" s="11"/>
      <c r="D39" s="11"/>
      <c r="E39" s="11"/>
      <c r="F39" s="11"/>
      <c r="G39" s="11"/>
      <c r="H39" s="11"/>
      <c r="I39" s="27"/>
      <c r="J39" s="27"/>
      <c r="K39" s="27"/>
      <c r="L39" s="27"/>
    </row>
    <row r="40" spans="1:12" ht="15.75" hidden="1">
      <c r="A40" s="11" t="s">
        <v>25</v>
      </c>
      <c r="B40" s="11"/>
      <c r="C40" s="11"/>
      <c r="D40" s="11"/>
      <c r="E40" s="11"/>
      <c r="F40" s="11"/>
      <c r="G40" s="11"/>
      <c r="H40" s="11"/>
      <c r="I40" s="27"/>
      <c r="J40" s="27"/>
      <c r="K40" s="27"/>
      <c r="L40" s="27"/>
    </row>
    <row r="41" spans="1:12" ht="15.75" hidden="1">
      <c r="A41" s="21" t="s">
        <v>46</v>
      </c>
      <c r="B41" s="21"/>
      <c r="C41" s="21"/>
      <c r="D41" s="21"/>
      <c r="E41" s="21"/>
      <c r="F41" s="21"/>
      <c r="G41" s="21"/>
      <c r="H41" s="21"/>
      <c r="I41" s="27"/>
      <c r="J41" s="27"/>
      <c r="K41" s="27"/>
      <c r="L41" s="27"/>
    </row>
    <row r="42" spans="1:12" ht="15.75" hidden="1">
      <c r="A42" s="30"/>
      <c r="B42" s="30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</sheetData>
  <sheetProtection/>
  <mergeCells count="3">
    <mergeCell ref="A3:H4"/>
    <mergeCell ref="A6:C6"/>
    <mergeCell ref="B1:G2"/>
  </mergeCells>
  <printOptions/>
  <pageMargins left="1.04" right="0.17" top="0.5" bottom="0.26" header="0.5" footer="0.31"/>
  <pageSetup horizontalDpi="120" verticalDpi="120" orientation="portrait" paperSize="9" scale="97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75" zoomScalePageLayoutView="0" workbookViewId="0" topLeftCell="A1">
      <selection activeCell="G29" sqref="G29"/>
    </sheetView>
  </sheetViews>
  <sheetFormatPr defaultColWidth="9.140625" defaultRowHeight="12.75"/>
  <cols>
    <col min="1" max="1" width="11.57421875" style="0" customWidth="1"/>
    <col min="2" max="2" width="8.140625" style="0" customWidth="1"/>
    <col min="3" max="3" width="12.421875" style="0" customWidth="1"/>
    <col min="4" max="4" width="9.28125" style="0" customWidth="1"/>
    <col min="5" max="5" width="14.28125" style="0" customWidth="1"/>
    <col min="6" max="6" width="12.7109375" style="0" customWidth="1"/>
    <col min="7" max="7" width="14.7109375" style="0" customWidth="1"/>
  </cols>
  <sheetData>
    <row r="1" spans="1:11" ht="18.75" customHeight="1">
      <c r="A1" s="26"/>
      <c r="B1" s="159" t="s">
        <v>121</v>
      </c>
      <c r="C1" s="160"/>
      <c r="D1" s="160"/>
      <c r="E1" s="160"/>
      <c r="F1" s="161"/>
      <c r="G1" s="26"/>
      <c r="H1" s="27"/>
      <c r="I1" s="27"/>
      <c r="J1" s="27"/>
      <c r="K1" s="27"/>
    </row>
    <row r="2" spans="1:11" ht="15.75">
      <c r="A2" s="26"/>
      <c r="B2" s="162"/>
      <c r="C2" s="163"/>
      <c r="D2" s="163"/>
      <c r="E2" s="163"/>
      <c r="F2" s="164"/>
      <c r="G2" s="26"/>
      <c r="H2" s="27"/>
      <c r="I2" s="27"/>
      <c r="J2" s="27"/>
      <c r="K2" s="27"/>
    </row>
    <row r="3" spans="1:11" ht="15">
      <c r="A3" s="156"/>
      <c r="B3" s="156"/>
      <c r="C3" s="156"/>
      <c r="D3" s="156"/>
      <c r="E3" s="156"/>
      <c r="F3" s="156"/>
      <c r="G3" s="156"/>
      <c r="H3" s="27"/>
      <c r="I3" s="27"/>
      <c r="J3" s="27"/>
      <c r="K3" s="27"/>
    </row>
    <row r="4" spans="1:11" ht="15">
      <c r="A4" s="157"/>
      <c r="B4" s="157"/>
      <c r="C4" s="157"/>
      <c r="D4" s="157"/>
      <c r="E4" s="157"/>
      <c r="F4" s="157"/>
      <c r="G4" s="157"/>
      <c r="H4" s="27"/>
      <c r="I4" s="27"/>
      <c r="J4" s="27"/>
      <c r="K4" s="27"/>
    </row>
    <row r="5" spans="1:11" ht="15.75">
      <c r="A5" s="11"/>
      <c r="B5" s="11"/>
      <c r="C5" s="11"/>
      <c r="D5" s="11"/>
      <c r="E5" s="11"/>
      <c r="F5" s="12" t="s">
        <v>4</v>
      </c>
      <c r="G5" s="12"/>
      <c r="H5" s="27"/>
      <c r="I5" s="27"/>
      <c r="J5" s="27"/>
      <c r="K5" s="27"/>
    </row>
    <row r="6" spans="1:11" ht="15.75">
      <c r="A6" s="158" t="s">
        <v>19</v>
      </c>
      <c r="B6" s="158"/>
      <c r="C6" s="158"/>
      <c r="D6" s="78"/>
      <c r="E6" s="75"/>
      <c r="F6" s="75">
        <v>347359.69</v>
      </c>
      <c r="G6" s="11"/>
      <c r="H6" s="27"/>
      <c r="I6" s="27"/>
      <c r="J6" s="27"/>
      <c r="K6" s="27"/>
    </row>
    <row r="7" spans="1:11" ht="15.75">
      <c r="A7" s="11"/>
      <c r="B7" s="11"/>
      <c r="C7" s="11"/>
      <c r="D7" s="11"/>
      <c r="E7" s="13"/>
      <c r="F7" s="13"/>
      <c r="G7" s="11"/>
      <c r="H7" s="27"/>
      <c r="I7" s="27"/>
      <c r="J7" s="27"/>
      <c r="K7" s="27"/>
    </row>
    <row r="8" spans="1:11" ht="15.75">
      <c r="A8" s="11"/>
      <c r="B8" s="11"/>
      <c r="C8" s="11"/>
      <c r="D8" s="11"/>
      <c r="E8" s="13"/>
      <c r="F8" s="13"/>
      <c r="G8" s="11"/>
      <c r="H8" s="27"/>
      <c r="I8" s="27"/>
      <c r="J8" s="27"/>
      <c r="K8" s="27"/>
    </row>
    <row r="9" spans="1:11" ht="15.75">
      <c r="A9" s="11" t="s">
        <v>5</v>
      </c>
      <c r="B9" s="11"/>
      <c r="C9" s="11"/>
      <c r="D9" s="11"/>
      <c r="E9" s="13"/>
      <c r="F9" s="13"/>
      <c r="G9" s="11"/>
      <c r="H9" s="27"/>
      <c r="I9" s="27"/>
      <c r="J9" s="27"/>
      <c r="K9" s="27"/>
    </row>
    <row r="10" spans="1:11" ht="15.75">
      <c r="A10" s="11"/>
      <c r="B10" s="11"/>
      <c r="C10" s="11"/>
      <c r="D10" s="11"/>
      <c r="E10" s="13"/>
      <c r="F10" s="13"/>
      <c r="G10" s="11"/>
      <c r="H10" s="27"/>
      <c r="I10" s="27"/>
      <c r="J10" s="27"/>
      <c r="K10" s="27"/>
    </row>
    <row r="11" spans="1:11" ht="15.75">
      <c r="A11" s="11" t="s">
        <v>6</v>
      </c>
      <c r="B11" s="11"/>
      <c r="C11" s="11"/>
      <c r="D11" s="11"/>
      <c r="E11" s="13"/>
      <c r="F11" s="13">
        <v>0</v>
      </c>
      <c r="G11" s="11"/>
      <c r="H11" s="27"/>
      <c r="I11" s="27"/>
      <c r="J11" s="27"/>
      <c r="K11" s="27"/>
    </row>
    <row r="12" spans="1:11" ht="15.75">
      <c r="A12" s="11"/>
      <c r="B12" s="11"/>
      <c r="C12" s="11"/>
      <c r="D12" s="11"/>
      <c r="E12" s="13"/>
      <c r="F12" s="13"/>
      <c r="G12" s="11"/>
      <c r="H12" s="27"/>
      <c r="I12" s="27"/>
      <c r="J12" s="27"/>
      <c r="K12" s="27"/>
    </row>
    <row r="13" spans="1:11" ht="15.75">
      <c r="A13" s="11"/>
      <c r="B13" s="11"/>
      <c r="C13" s="11"/>
      <c r="D13" s="11"/>
      <c r="E13" s="13"/>
      <c r="F13" s="13"/>
      <c r="G13" s="11"/>
      <c r="H13" s="27"/>
      <c r="I13" s="27"/>
      <c r="J13" s="27"/>
      <c r="K13" s="27"/>
    </row>
    <row r="14" spans="1:11" ht="15.75">
      <c r="A14" s="11"/>
      <c r="B14" s="11"/>
      <c r="C14" s="11"/>
      <c r="D14" s="11"/>
      <c r="E14" s="13"/>
      <c r="F14" s="13"/>
      <c r="G14" s="11"/>
      <c r="H14" s="27"/>
      <c r="I14" s="27"/>
      <c r="J14" s="27"/>
      <c r="K14" s="27"/>
    </row>
    <row r="15" spans="1:11" ht="15.75">
      <c r="A15" s="11"/>
      <c r="B15" s="11"/>
      <c r="C15" s="11"/>
      <c r="D15" s="11"/>
      <c r="E15" s="13"/>
      <c r="F15" s="13"/>
      <c r="G15" s="11"/>
      <c r="H15" s="27"/>
      <c r="I15" s="27"/>
      <c r="J15" s="27"/>
      <c r="K15" s="27"/>
    </row>
    <row r="16" spans="1:11" ht="15.75">
      <c r="A16" s="19" t="s">
        <v>15</v>
      </c>
      <c r="B16" s="19"/>
      <c r="C16" s="19"/>
      <c r="D16" s="19"/>
      <c r="E16" s="18"/>
      <c r="F16" s="18"/>
      <c r="G16" s="79">
        <f>SUM(F6:F14)</f>
        <v>347359.69</v>
      </c>
      <c r="H16" s="27"/>
      <c r="I16" s="27"/>
      <c r="J16" s="27"/>
      <c r="K16" s="27"/>
    </row>
    <row r="17" spans="1:11" ht="15.75">
      <c r="A17" s="14"/>
      <c r="B17" s="14"/>
      <c r="C17" s="11"/>
      <c r="D17" s="11"/>
      <c r="E17" s="13"/>
      <c r="F17" s="13"/>
      <c r="G17" s="13"/>
      <c r="H17" s="27"/>
      <c r="I17" s="27"/>
      <c r="J17" s="27"/>
      <c r="K17" s="27"/>
    </row>
    <row r="18" spans="1:11" ht="15.75">
      <c r="A18" s="11" t="s">
        <v>9</v>
      </c>
      <c r="B18" s="11"/>
      <c r="C18" s="11"/>
      <c r="D18" s="11"/>
      <c r="E18" s="13"/>
      <c r="F18" s="15"/>
      <c r="G18" s="11"/>
      <c r="H18" s="27"/>
      <c r="I18" s="27"/>
      <c r="J18" s="27"/>
      <c r="K18" s="27"/>
    </row>
    <row r="19" spans="1:11" ht="15.75">
      <c r="A19" s="11"/>
      <c r="B19" s="11"/>
      <c r="C19" s="11"/>
      <c r="D19" s="11"/>
      <c r="E19" s="13"/>
      <c r="F19" s="16"/>
      <c r="G19" s="11"/>
      <c r="H19" s="27"/>
      <c r="I19" s="27"/>
      <c r="J19" s="27"/>
      <c r="K19" s="27"/>
    </row>
    <row r="20" spans="1:11" ht="15.75">
      <c r="A20" s="11" t="s">
        <v>10</v>
      </c>
      <c r="B20" s="11"/>
      <c r="C20" s="11"/>
      <c r="D20" s="11"/>
      <c r="E20" s="13"/>
      <c r="F20" s="13">
        <f>8482.14+203777.79+18393.3</f>
        <v>230653.23</v>
      </c>
      <c r="G20" s="11"/>
      <c r="H20" s="27"/>
      <c r="I20" s="27"/>
      <c r="J20" s="27"/>
      <c r="K20" s="27"/>
    </row>
    <row r="21" spans="1:11" ht="15.75">
      <c r="A21" s="11" t="s">
        <v>113</v>
      </c>
      <c r="B21" s="11"/>
      <c r="C21" s="11"/>
      <c r="D21" s="11"/>
      <c r="E21" s="13"/>
      <c r="F21" s="13"/>
      <c r="G21" s="11"/>
      <c r="H21" s="27"/>
      <c r="I21" s="27"/>
      <c r="J21" s="27"/>
      <c r="K21" s="27"/>
    </row>
    <row r="22" spans="1:11" ht="15.75">
      <c r="A22" s="11" t="s">
        <v>93</v>
      </c>
      <c r="B22" s="11"/>
      <c r="C22" s="11"/>
      <c r="D22" s="11"/>
      <c r="E22" s="13"/>
      <c r="F22" s="13"/>
      <c r="G22" s="11"/>
      <c r="H22" s="27"/>
      <c r="I22" s="27"/>
      <c r="J22" s="27"/>
      <c r="K22" s="27"/>
    </row>
    <row r="23" spans="1:11" ht="15.75">
      <c r="A23" s="11" t="s">
        <v>32</v>
      </c>
      <c r="B23" s="11"/>
      <c r="C23" s="11"/>
      <c r="D23" s="11"/>
      <c r="E23" s="13"/>
      <c r="F23" s="13">
        <v>34375</v>
      </c>
      <c r="G23" s="11"/>
      <c r="H23" s="27"/>
      <c r="I23" s="27"/>
      <c r="J23" s="27"/>
      <c r="K23" s="27"/>
    </row>
    <row r="24" spans="1:11" ht="15.75">
      <c r="A24" s="11" t="s">
        <v>86</v>
      </c>
      <c r="B24" s="11"/>
      <c r="C24" s="11"/>
      <c r="D24" s="11"/>
      <c r="E24" s="13"/>
      <c r="F24" s="13"/>
      <c r="G24" s="11"/>
      <c r="H24" s="27"/>
      <c r="I24" s="27"/>
      <c r="J24" s="27"/>
      <c r="K24" s="27"/>
    </row>
    <row r="25" spans="1:11" ht="15.75">
      <c r="A25" s="11" t="s">
        <v>85</v>
      </c>
      <c r="B25" s="11"/>
      <c r="C25" s="11"/>
      <c r="D25" s="11"/>
      <c r="E25" s="13"/>
      <c r="F25" s="13">
        <v>17500</v>
      </c>
      <c r="G25" s="11"/>
      <c r="H25" s="27"/>
      <c r="I25" s="27"/>
      <c r="J25" s="27"/>
      <c r="K25" s="27"/>
    </row>
    <row r="26" spans="1:11" ht="15.75">
      <c r="A26" s="11" t="s">
        <v>91</v>
      </c>
      <c r="B26" s="11"/>
      <c r="C26" s="11"/>
      <c r="D26" s="11"/>
      <c r="E26" s="13"/>
      <c r="F26" s="13">
        <v>5000</v>
      </c>
      <c r="G26" s="13">
        <f>SUM(F22:F26)</f>
        <v>56875</v>
      </c>
      <c r="H26" s="27"/>
      <c r="I26" s="27"/>
      <c r="J26" s="27"/>
      <c r="K26" s="27"/>
    </row>
    <row r="27" spans="1:11" ht="15.75">
      <c r="A27" s="11"/>
      <c r="B27" s="11"/>
      <c r="C27" s="11"/>
      <c r="D27" s="11"/>
      <c r="E27" s="13"/>
      <c r="F27" s="23"/>
      <c r="G27" s="13"/>
      <c r="H27" s="27"/>
      <c r="I27" s="27"/>
      <c r="J27" s="27"/>
      <c r="K27" s="27"/>
    </row>
    <row r="28" spans="1:11" s="24" customFormat="1" ht="15.75">
      <c r="A28" s="19" t="s">
        <v>14</v>
      </c>
      <c r="B28" s="19"/>
      <c r="C28" s="19"/>
      <c r="D28" s="19"/>
      <c r="E28" s="18"/>
      <c r="F28" s="18"/>
      <c r="G28" s="18">
        <f>F20+G26</f>
        <v>287528.23</v>
      </c>
      <c r="H28" s="28"/>
      <c r="I28" s="28"/>
      <c r="J28" s="28"/>
      <c r="K28" s="28"/>
    </row>
    <row r="29" spans="1:11" ht="15.75">
      <c r="A29" s="17"/>
      <c r="B29" s="17"/>
      <c r="C29" s="11"/>
      <c r="D29" s="11"/>
      <c r="E29" s="13"/>
      <c r="F29" s="18"/>
      <c r="G29" s="23"/>
      <c r="H29" s="27"/>
      <c r="I29" s="27"/>
      <c r="J29" s="27"/>
      <c r="K29" s="27"/>
    </row>
    <row r="30" spans="1:11" ht="15.75">
      <c r="A30" s="11"/>
      <c r="B30" s="11"/>
      <c r="C30" s="11"/>
      <c r="D30" s="11"/>
      <c r="E30" s="13"/>
      <c r="F30" s="13"/>
      <c r="G30" s="11"/>
      <c r="H30" s="27"/>
      <c r="I30" s="27"/>
      <c r="J30" s="27"/>
      <c r="K30" s="27"/>
    </row>
    <row r="31" spans="1:11" ht="15.75">
      <c r="A31" s="19" t="s">
        <v>16</v>
      </c>
      <c r="B31" s="19"/>
      <c r="C31" s="11"/>
      <c r="D31" s="11"/>
      <c r="E31" s="13"/>
      <c r="F31" s="13"/>
      <c r="G31" s="18">
        <f>G16-G28</f>
        <v>59831.46</v>
      </c>
      <c r="H31" s="27"/>
      <c r="I31" s="27"/>
      <c r="J31" s="27"/>
      <c r="K31" s="27"/>
    </row>
    <row r="32" spans="1:11" ht="15.75">
      <c r="A32" s="14"/>
      <c r="B32" s="14"/>
      <c r="C32" s="11"/>
      <c r="D32" s="11"/>
      <c r="E32" s="13"/>
      <c r="F32" s="13"/>
      <c r="G32" s="14" t="s">
        <v>17</v>
      </c>
      <c r="H32" s="27"/>
      <c r="I32" s="27"/>
      <c r="J32" s="27"/>
      <c r="K32" s="27"/>
    </row>
    <row r="33" spans="1:11" s="25" customFormat="1" ht="15.75">
      <c r="A33" s="11"/>
      <c r="B33" s="11"/>
      <c r="C33" s="11"/>
      <c r="D33" s="11"/>
      <c r="E33" s="13"/>
      <c r="F33" s="13"/>
      <c r="G33" s="13"/>
      <c r="H33" s="27"/>
      <c r="I33" s="27"/>
      <c r="J33" s="27"/>
      <c r="K33" s="27"/>
    </row>
    <row r="34" spans="1:11" s="25" customFormat="1" ht="15.75">
      <c r="A34" s="11"/>
      <c r="B34" s="11"/>
      <c r="C34" s="11"/>
      <c r="D34" s="11"/>
      <c r="E34" s="13"/>
      <c r="F34" s="13"/>
      <c r="G34" s="13"/>
      <c r="H34" s="27"/>
      <c r="I34" s="27"/>
      <c r="J34" s="27"/>
      <c r="K34" s="27"/>
    </row>
    <row r="35" spans="1:11" s="25" customFormat="1" ht="15.75">
      <c r="A35" s="11"/>
      <c r="B35" s="11"/>
      <c r="C35" s="11"/>
      <c r="D35" s="11"/>
      <c r="E35" s="13"/>
      <c r="F35" s="13"/>
      <c r="G35" s="13"/>
      <c r="H35" s="27"/>
      <c r="I35" s="27"/>
      <c r="J35" s="27"/>
      <c r="K35" s="27"/>
    </row>
    <row r="36" spans="1:11" s="25" customFormat="1" ht="15.75">
      <c r="A36" s="11"/>
      <c r="B36" s="11"/>
      <c r="C36" s="11"/>
      <c r="D36" s="11"/>
      <c r="E36" s="13"/>
      <c r="F36" s="13"/>
      <c r="G36" s="13"/>
      <c r="H36" s="27"/>
      <c r="I36" s="27"/>
      <c r="J36" s="27"/>
      <c r="K36" s="27"/>
    </row>
    <row r="37" spans="1:11" s="25" customFormat="1" ht="15.75">
      <c r="A37" s="11" t="s">
        <v>27</v>
      </c>
      <c r="B37" s="11"/>
      <c r="C37" s="11"/>
      <c r="D37" s="11"/>
      <c r="E37" s="13"/>
      <c r="F37" s="13"/>
      <c r="G37" s="13"/>
      <c r="H37" s="27"/>
      <c r="I37" s="27"/>
      <c r="J37" s="27"/>
      <c r="K37" s="27"/>
    </row>
    <row r="38" spans="1:11" s="25" customFormat="1" ht="15.75">
      <c r="A38" s="11"/>
      <c r="B38" s="11"/>
      <c r="C38" s="11"/>
      <c r="D38" s="11"/>
      <c r="E38" s="13"/>
      <c r="F38" s="13"/>
      <c r="G38" s="13"/>
      <c r="H38" s="27"/>
      <c r="I38" s="27"/>
      <c r="J38" s="27"/>
      <c r="K38" s="27"/>
    </row>
    <row r="39" spans="1:11" s="25" customFormat="1" ht="15.75">
      <c r="A39" s="11" t="s">
        <v>18</v>
      </c>
      <c r="B39" s="11"/>
      <c r="C39" s="11"/>
      <c r="D39" s="29">
        <f>F20*100/G16</f>
        <v>66.4</v>
      </c>
      <c r="E39" s="13"/>
      <c r="F39" s="13"/>
      <c r="G39" s="13"/>
      <c r="H39" s="27"/>
      <c r="I39" s="27"/>
      <c r="J39" s="27"/>
      <c r="K39" s="27"/>
    </row>
    <row r="40" spans="1:11" s="25" customFormat="1" ht="15.75">
      <c r="A40" s="11" t="s">
        <v>20</v>
      </c>
      <c r="B40" s="11"/>
      <c r="C40" s="11"/>
      <c r="D40" s="29">
        <f>G26*100/G16</f>
        <v>16.37</v>
      </c>
      <c r="E40" s="13"/>
      <c r="F40" s="13"/>
      <c r="G40" s="13"/>
      <c r="H40" s="27"/>
      <c r="I40" s="27"/>
      <c r="J40" s="27"/>
      <c r="K40" s="27"/>
    </row>
    <row r="41" spans="1:11" ht="15.75">
      <c r="A41" s="11" t="s">
        <v>21</v>
      </c>
      <c r="B41" s="11"/>
      <c r="C41" s="11"/>
      <c r="D41" s="29">
        <f>G31*100/G16</f>
        <v>17.22</v>
      </c>
      <c r="E41" s="13"/>
      <c r="F41" s="13"/>
      <c r="G41" s="13"/>
      <c r="H41" s="27"/>
      <c r="I41" s="27"/>
      <c r="J41" s="27"/>
      <c r="K41" s="27"/>
    </row>
    <row r="42" spans="1:11" ht="15.75">
      <c r="A42" s="11"/>
      <c r="B42" s="11"/>
      <c r="C42" s="11"/>
      <c r="D42" s="11"/>
      <c r="E42" s="13"/>
      <c r="F42" s="11"/>
      <c r="G42" s="13"/>
      <c r="H42" s="27"/>
      <c r="I42" s="27"/>
      <c r="J42" s="27"/>
      <c r="K42" s="27"/>
    </row>
    <row r="43" spans="1:11" ht="15.75">
      <c r="A43" s="11"/>
      <c r="B43" s="11"/>
      <c r="C43" s="11"/>
      <c r="D43" s="11"/>
      <c r="E43" s="11"/>
      <c r="F43" s="20"/>
      <c r="G43" s="29"/>
      <c r="H43" s="27"/>
      <c r="I43" s="27"/>
      <c r="J43" s="27"/>
      <c r="K43" s="27"/>
    </row>
    <row r="44" spans="1:11" ht="15.75">
      <c r="A44" s="11"/>
      <c r="B44" s="11"/>
      <c r="C44" s="11"/>
      <c r="D44" s="11"/>
      <c r="E44" s="11"/>
      <c r="F44" s="11"/>
      <c r="G44" s="11"/>
      <c r="H44" s="27"/>
      <c r="I44" s="27"/>
      <c r="J44" s="27"/>
      <c r="K44" s="27"/>
    </row>
    <row r="45" spans="1:11" ht="15.75">
      <c r="A45" s="11"/>
      <c r="B45" s="11"/>
      <c r="C45" s="11"/>
      <c r="D45" s="11"/>
      <c r="E45" s="11"/>
      <c r="F45" s="11"/>
      <c r="G45" s="11"/>
      <c r="H45" s="27"/>
      <c r="I45" s="27"/>
      <c r="J45" s="27"/>
      <c r="K45" s="27"/>
    </row>
    <row r="46" spans="1:11" ht="15.75">
      <c r="A46" s="21"/>
      <c r="B46" s="21"/>
      <c r="C46" s="21"/>
      <c r="D46" s="21"/>
      <c r="E46" s="21"/>
      <c r="F46" s="21"/>
      <c r="G46" s="21"/>
      <c r="H46" s="27"/>
      <c r="I46" s="27"/>
      <c r="J46" s="27"/>
      <c r="K46" s="27"/>
    </row>
    <row r="47" spans="1:11" ht="15.75">
      <c r="A47" s="30"/>
      <c r="B47" s="30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3">
    <mergeCell ref="A3:G4"/>
    <mergeCell ref="A6:C6"/>
    <mergeCell ref="B1:F2"/>
  </mergeCells>
  <printOptions/>
  <pageMargins left="1.04" right="0.17" top="0.5" bottom="0.26" header="0.5" footer="0.31"/>
  <pageSetup horizontalDpi="120" verticalDpi="120" orientation="portrait" paperSize="9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75" zoomScalePageLayoutView="0" workbookViewId="0" topLeftCell="A1">
      <selection activeCell="F23" sqref="F23"/>
    </sheetView>
  </sheetViews>
  <sheetFormatPr defaultColWidth="9.140625" defaultRowHeight="12.75"/>
  <cols>
    <col min="1" max="1" width="11.57421875" style="0" customWidth="1"/>
    <col min="2" max="2" width="8.140625" style="0" customWidth="1"/>
    <col min="3" max="3" width="12.421875" style="0" customWidth="1"/>
    <col min="4" max="4" width="7.00390625" style="0" customWidth="1"/>
    <col min="5" max="5" width="14.28125" style="0" customWidth="1"/>
    <col min="6" max="6" width="12.7109375" style="0" customWidth="1"/>
    <col min="7" max="7" width="14.7109375" style="0" customWidth="1"/>
  </cols>
  <sheetData>
    <row r="1" spans="1:11" ht="18.75" customHeight="1">
      <c r="A1" s="26"/>
      <c r="B1" s="159" t="s">
        <v>122</v>
      </c>
      <c r="C1" s="160"/>
      <c r="D1" s="160"/>
      <c r="E1" s="160"/>
      <c r="F1" s="161"/>
      <c r="G1" s="26"/>
      <c r="H1" s="27"/>
      <c r="I1" s="27"/>
      <c r="J1" s="27"/>
      <c r="K1" s="27"/>
    </row>
    <row r="2" spans="1:11" ht="15.75">
      <c r="A2" s="26"/>
      <c r="B2" s="162"/>
      <c r="C2" s="163"/>
      <c r="D2" s="163"/>
      <c r="E2" s="163"/>
      <c r="F2" s="164"/>
      <c r="G2" s="26"/>
      <c r="H2" s="27"/>
      <c r="I2" s="27"/>
      <c r="J2" s="27"/>
      <c r="K2" s="27"/>
    </row>
    <row r="3" spans="1:11" ht="15">
      <c r="A3" s="156"/>
      <c r="B3" s="156"/>
      <c r="C3" s="156"/>
      <c r="D3" s="156"/>
      <c r="E3" s="156"/>
      <c r="F3" s="156"/>
      <c r="G3" s="156"/>
      <c r="H3" s="27"/>
      <c r="I3" s="27"/>
      <c r="J3" s="27"/>
      <c r="K3" s="27"/>
    </row>
    <row r="4" spans="1:11" ht="15">
      <c r="A4" s="157"/>
      <c r="B4" s="157"/>
      <c r="C4" s="157"/>
      <c r="D4" s="157"/>
      <c r="E4" s="157"/>
      <c r="F4" s="157"/>
      <c r="G4" s="157"/>
      <c r="H4" s="27"/>
      <c r="I4" s="27"/>
      <c r="J4" s="27"/>
      <c r="K4" s="27"/>
    </row>
    <row r="5" spans="1:11" ht="15.75">
      <c r="A5" s="11"/>
      <c r="B5" s="11"/>
      <c r="C5" s="11"/>
      <c r="D5" s="11"/>
      <c r="E5" s="11"/>
      <c r="F5" s="12" t="s">
        <v>4</v>
      </c>
      <c r="G5" s="12"/>
      <c r="H5" s="27"/>
      <c r="I5" s="27"/>
      <c r="J5" s="27"/>
      <c r="K5" s="27"/>
    </row>
    <row r="6" spans="1:11" ht="15.75">
      <c r="A6" s="158" t="s">
        <v>19</v>
      </c>
      <c r="B6" s="158"/>
      <c r="C6" s="158"/>
      <c r="D6" s="78"/>
      <c r="E6" s="75"/>
      <c r="F6" s="75">
        <v>26729.32</v>
      </c>
      <c r="G6" s="11"/>
      <c r="H6" s="27"/>
      <c r="I6" s="27"/>
      <c r="J6" s="27"/>
      <c r="K6" s="27"/>
    </row>
    <row r="7" spans="1:11" ht="15.75">
      <c r="A7" s="78"/>
      <c r="B7" s="78"/>
      <c r="C7" s="78"/>
      <c r="D7" s="78"/>
      <c r="E7" s="75"/>
      <c r="F7" s="75"/>
      <c r="G7" s="78"/>
      <c r="H7" s="27"/>
      <c r="I7" s="27"/>
      <c r="J7" s="27"/>
      <c r="K7" s="27"/>
    </row>
    <row r="8" spans="1:11" ht="15.75">
      <c r="A8" s="78"/>
      <c r="B8" s="78"/>
      <c r="C8" s="78"/>
      <c r="D8" s="78"/>
      <c r="E8" s="75"/>
      <c r="F8" s="75"/>
      <c r="G8" s="78"/>
      <c r="H8" s="27"/>
      <c r="I8" s="27"/>
      <c r="J8" s="27"/>
      <c r="K8" s="27"/>
    </row>
    <row r="9" spans="1:11" ht="15.75">
      <c r="A9" s="78" t="s">
        <v>5</v>
      </c>
      <c r="B9" s="78"/>
      <c r="C9" s="78"/>
      <c r="D9" s="78"/>
      <c r="E9" s="75"/>
      <c r="F9" s="75"/>
      <c r="G9" s="78"/>
      <c r="H9" s="27"/>
      <c r="I9" s="27"/>
      <c r="J9" s="27"/>
      <c r="K9" s="27"/>
    </row>
    <row r="10" spans="1:11" ht="15.75">
      <c r="A10" s="78"/>
      <c r="B10" s="78"/>
      <c r="C10" s="78"/>
      <c r="D10" s="78"/>
      <c r="E10" s="75"/>
      <c r="F10" s="75"/>
      <c r="G10" s="78"/>
      <c r="H10" s="27"/>
      <c r="I10" s="27"/>
      <c r="J10" s="27"/>
      <c r="K10" s="27"/>
    </row>
    <row r="11" spans="1:11" ht="15.75">
      <c r="A11" s="78" t="s">
        <v>29</v>
      </c>
      <c r="B11" s="78"/>
      <c r="C11" s="78"/>
      <c r="D11" s="78"/>
      <c r="E11" s="75"/>
      <c r="F11" s="13">
        <f>C17*6%</f>
        <v>6486</v>
      </c>
      <c r="G11" s="11"/>
      <c r="H11" s="27"/>
      <c r="I11" s="27"/>
      <c r="J11" s="11"/>
      <c r="K11" s="27"/>
    </row>
    <row r="12" spans="1:11" ht="15.75">
      <c r="A12" s="78" t="s">
        <v>30</v>
      </c>
      <c r="B12" s="78"/>
      <c r="C12" s="78"/>
      <c r="D12" s="78"/>
      <c r="E12" s="75"/>
      <c r="F12" s="75"/>
      <c r="G12" s="78"/>
      <c r="H12" s="27"/>
      <c r="I12" s="27"/>
      <c r="J12" s="27"/>
      <c r="K12" s="27"/>
    </row>
    <row r="13" spans="1:11" ht="15.75">
      <c r="A13" s="78" t="s">
        <v>87</v>
      </c>
      <c r="B13" s="78"/>
      <c r="C13" s="13">
        <v>78156.05</v>
      </c>
      <c r="D13" s="78"/>
      <c r="E13" s="75"/>
      <c r="F13" s="75"/>
      <c r="G13" s="78"/>
      <c r="H13" s="27"/>
      <c r="I13" s="27"/>
      <c r="J13" s="27"/>
      <c r="K13" s="27"/>
    </row>
    <row r="14" spans="1:11" ht="15.75">
      <c r="A14" s="78" t="s">
        <v>88</v>
      </c>
      <c r="B14" s="78"/>
      <c r="C14" s="13">
        <v>23258.71</v>
      </c>
      <c r="D14" s="78"/>
      <c r="E14" s="75"/>
      <c r="F14" s="75"/>
      <c r="G14" s="78"/>
      <c r="H14" s="27"/>
      <c r="I14" s="27"/>
      <c r="J14" s="27"/>
      <c r="K14" s="27"/>
    </row>
    <row r="15" spans="1:11" ht="15.75">
      <c r="A15" s="78" t="s">
        <v>89</v>
      </c>
      <c r="B15" s="78"/>
      <c r="C15" s="13">
        <v>6685.3</v>
      </c>
      <c r="D15" s="78"/>
      <c r="E15" s="75"/>
      <c r="F15" s="75"/>
      <c r="G15" s="78"/>
      <c r="H15" s="27"/>
      <c r="I15" s="27"/>
      <c r="J15" s="27"/>
      <c r="K15" s="27"/>
    </row>
    <row r="16" spans="1:11" ht="15.75">
      <c r="A16" s="78" t="s">
        <v>90</v>
      </c>
      <c r="B16" s="78"/>
      <c r="C16" s="75"/>
      <c r="D16" s="78"/>
      <c r="E16" s="75"/>
      <c r="F16" s="75"/>
      <c r="G16" s="78"/>
      <c r="H16" s="27"/>
      <c r="I16" s="27"/>
      <c r="J16" s="27"/>
      <c r="K16" s="27"/>
    </row>
    <row r="17" spans="1:11" ht="15.75">
      <c r="A17" s="78"/>
      <c r="B17" s="78"/>
      <c r="C17" s="75">
        <f>SUM(C13:C16)</f>
        <v>108100.06</v>
      </c>
      <c r="D17" s="78"/>
      <c r="E17" s="75"/>
      <c r="F17" s="75"/>
      <c r="G17" s="78"/>
      <c r="H17" s="27"/>
      <c r="I17" s="27"/>
      <c r="J17" s="27"/>
      <c r="K17" s="27"/>
    </row>
    <row r="18" spans="1:11" ht="15.75">
      <c r="A18" s="19" t="s">
        <v>15</v>
      </c>
      <c r="B18" s="19"/>
      <c r="C18" s="19"/>
      <c r="D18" s="19"/>
      <c r="E18" s="18"/>
      <c r="F18" s="18"/>
      <c r="G18" s="18">
        <f>SUM(F6:F14)</f>
        <v>33215.32</v>
      </c>
      <c r="H18" s="27"/>
      <c r="I18" s="27"/>
      <c r="J18" s="27"/>
      <c r="K18" s="27"/>
    </row>
    <row r="19" spans="1:11" ht="15.75">
      <c r="A19" s="14"/>
      <c r="B19" s="14"/>
      <c r="C19" s="11"/>
      <c r="D19" s="11"/>
      <c r="E19" s="13"/>
      <c r="F19" s="13"/>
      <c r="G19" s="13"/>
      <c r="H19" s="27"/>
      <c r="I19" s="27"/>
      <c r="J19" s="27"/>
      <c r="K19" s="27"/>
    </row>
    <row r="20" spans="1:11" ht="15.75">
      <c r="A20" s="11" t="s">
        <v>9</v>
      </c>
      <c r="B20" s="11"/>
      <c r="C20" s="11"/>
      <c r="D20" s="11"/>
      <c r="E20" s="13"/>
      <c r="F20" s="15"/>
      <c r="G20" s="11"/>
      <c r="H20" s="27"/>
      <c r="I20" s="27"/>
      <c r="J20" s="27"/>
      <c r="K20" s="27"/>
    </row>
    <row r="21" spans="1:11" ht="15.75">
      <c r="A21" s="11"/>
      <c r="B21" s="11"/>
      <c r="C21" s="11"/>
      <c r="D21" s="11"/>
      <c r="E21" s="13"/>
      <c r="F21" s="16"/>
      <c r="G21" s="11"/>
      <c r="H21" s="27"/>
      <c r="I21" s="27"/>
      <c r="J21" s="27"/>
      <c r="K21" s="27"/>
    </row>
    <row r="22" spans="1:11" ht="15.75">
      <c r="A22" s="11" t="s">
        <v>10</v>
      </c>
      <c r="B22" s="11"/>
      <c r="C22" s="11"/>
      <c r="D22" s="11"/>
      <c r="E22" s="13"/>
      <c r="F22" s="13">
        <v>198592.39</v>
      </c>
      <c r="G22" s="11"/>
      <c r="H22" s="27"/>
      <c r="I22" s="27"/>
      <c r="J22" s="27"/>
      <c r="K22" s="27"/>
    </row>
    <row r="23" spans="1:11" ht="15.75">
      <c r="A23" s="11"/>
      <c r="B23" s="11"/>
      <c r="C23" s="11"/>
      <c r="D23" s="11"/>
      <c r="E23" s="13"/>
      <c r="F23" s="23" t="s">
        <v>12</v>
      </c>
      <c r="G23" s="13"/>
      <c r="H23" s="27"/>
      <c r="I23" s="27"/>
      <c r="J23" s="27"/>
      <c r="K23" s="27"/>
    </row>
    <row r="24" spans="1:11" ht="15.75">
      <c r="A24" s="11"/>
      <c r="B24" s="11"/>
      <c r="C24" s="11"/>
      <c r="D24" s="11"/>
      <c r="E24" s="13"/>
      <c r="F24" s="23"/>
      <c r="G24" s="13"/>
      <c r="H24" s="27"/>
      <c r="I24" s="27"/>
      <c r="J24" s="27"/>
      <c r="K24" s="27"/>
    </row>
    <row r="25" spans="1:11" ht="15.75">
      <c r="A25" s="11"/>
      <c r="B25" s="11"/>
      <c r="C25" s="11"/>
      <c r="D25" s="11"/>
      <c r="E25" s="13"/>
      <c r="F25" s="23"/>
      <c r="G25" s="13"/>
      <c r="H25" s="27"/>
      <c r="I25" s="27"/>
      <c r="J25" s="27"/>
      <c r="K25" s="27"/>
    </row>
    <row r="26" spans="1:11" s="24" customFormat="1" ht="15.75">
      <c r="A26" s="19" t="s">
        <v>14</v>
      </c>
      <c r="B26" s="19"/>
      <c r="C26" s="19"/>
      <c r="D26" s="19"/>
      <c r="E26" s="18"/>
      <c r="F26" s="18"/>
      <c r="G26" s="18">
        <f>SUM(F22:F22)</f>
        <v>198592.39</v>
      </c>
      <c r="H26" s="28"/>
      <c r="I26" s="28"/>
      <c r="J26" s="28"/>
      <c r="K26" s="28"/>
    </row>
    <row r="27" spans="1:11" ht="15.75">
      <c r="A27" s="17"/>
      <c r="B27" s="17"/>
      <c r="C27" s="11"/>
      <c r="D27" s="11"/>
      <c r="E27" s="13"/>
      <c r="F27" s="18"/>
      <c r="G27" s="23"/>
      <c r="H27" s="27"/>
      <c r="I27" s="27"/>
      <c r="J27" s="27"/>
      <c r="K27" s="27"/>
    </row>
    <row r="28" spans="1:11" ht="15.75">
      <c r="A28" s="11"/>
      <c r="B28" s="11"/>
      <c r="C28" s="11"/>
      <c r="D28" s="11"/>
      <c r="E28" s="13"/>
      <c r="F28" s="13"/>
      <c r="G28" s="11"/>
      <c r="H28" s="27"/>
      <c r="I28" s="27"/>
      <c r="J28" s="27"/>
      <c r="K28" s="27"/>
    </row>
    <row r="29" spans="1:11" ht="15.75">
      <c r="A29" s="19" t="s">
        <v>31</v>
      </c>
      <c r="B29" s="19"/>
      <c r="C29" s="11"/>
      <c r="D29" s="11"/>
      <c r="E29" s="13"/>
      <c r="F29" s="13"/>
      <c r="G29" s="18">
        <f>G26-G18</f>
        <v>165377.07</v>
      </c>
      <c r="H29" s="27"/>
      <c r="I29" s="27"/>
      <c r="J29" s="27"/>
      <c r="K29" s="27"/>
    </row>
    <row r="30" spans="1:11" ht="15.75">
      <c r="A30" s="14"/>
      <c r="B30" s="14"/>
      <c r="C30" s="11"/>
      <c r="D30" s="11"/>
      <c r="E30" s="13"/>
      <c r="F30" s="13"/>
      <c r="G30" s="14" t="s">
        <v>28</v>
      </c>
      <c r="H30" s="27"/>
      <c r="I30" s="27"/>
      <c r="J30" s="27"/>
      <c r="K30" s="27"/>
    </row>
    <row r="31" spans="1:11" s="25" customFormat="1" ht="15.75">
      <c r="A31" s="11"/>
      <c r="B31" s="11"/>
      <c r="C31" s="11"/>
      <c r="D31" s="11"/>
      <c r="E31" s="13"/>
      <c r="F31" s="13"/>
      <c r="G31" s="13"/>
      <c r="H31" s="27"/>
      <c r="I31" s="27"/>
      <c r="J31" s="27"/>
      <c r="K31" s="27"/>
    </row>
    <row r="32" spans="1:11" s="25" customFormat="1" ht="15.75">
      <c r="A32" s="11"/>
      <c r="B32" s="11"/>
      <c r="C32" s="11"/>
      <c r="D32" s="11"/>
      <c r="E32" s="13"/>
      <c r="F32" s="13"/>
      <c r="G32" s="13"/>
      <c r="H32" s="27"/>
      <c r="I32" s="27"/>
      <c r="J32" s="27"/>
      <c r="K32" s="27"/>
    </row>
    <row r="33" spans="1:11" s="25" customFormat="1" ht="15.75">
      <c r="A33" s="11"/>
      <c r="B33" s="11"/>
      <c r="C33" s="11"/>
      <c r="D33" s="11"/>
      <c r="E33" s="13"/>
      <c r="F33" s="13"/>
      <c r="G33" s="13"/>
      <c r="H33" s="27"/>
      <c r="I33" s="27"/>
      <c r="J33" s="27"/>
      <c r="K33" s="27"/>
    </row>
    <row r="34" spans="1:11" s="25" customFormat="1" ht="15.75">
      <c r="A34" s="11"/>
      <c r="B34" s="11"/>
      <c r="C34" s="11"/>
      <c r="D34" s="11"/>
      <c r="E34" s="13"/>
      <c r="F34" s="13"/>
      <c r="G34" s="13"/>
      <c r="H34" s="27"/>
      <c r="I34" s="27"/>
      <c r="J34" s="27"/>
      <c r="K34" s="27"/>
    </row>
    <row r="35" spans="1:11" s="25" customFormat="1" ht="15.75">
      <c r="A35" s="11"/>
      <c r="B35" s="11"/>
      <c r="C35" s="11"/>
      <c r="D35" s="11"/>
      <c r="E35" s="13"/>
      <c r="F35" s="13"/>
      <c r="G35" s="13"/>
      <c r="H35" s="27"/>
      <c r="I35" s="27"/>
      <c r="J35" s="27"/>
      <c r="K35" s="27"/>
    </row>
    <row r="36" spans="1:11" s="25" customFormat="1" ht="15.75">
      <c r="A36" s="11"/>
      <c r="B36" s="11"/>
      <c r="C36" s="11"/>
      <c r="D36" s="11"/>
      <c r="E36" s="13"/>
      <c r="F36" s="13"/>
      <c r="G36" s="13"/>
      <c r="H36" s="27"/>
      <c r="I36" s="27"/>
      <c r="J36" s="27"/>
      <c r="K36" s="27"/>
    </row>
    <row r="37" spans="1:11" s="25" customFormat="1" ht="15.75">
      <c r="A37" s="11"/>
      <c r="B37" s="11"/>
      <c r="C37" s="11"/>
      <c r="D37" s="11"/>
      <c r="E37" s="13"/>
      <c r="F37" s="13"/>
      <c r="G37" s="13"/>
      <c r="H37" s="27"/>
      <c r="I37" s="27"/>
      <c r="J37" s="27"/>
      <c r="K37" s="27"/>
    </row>
    <row r="38" spans="1:11" s="25" customFormat="1" ht="15.75">
      <c r="A38" s="11"/>
      <c r="B38" s="11"/>
      <c r="C38" s="11"/>
      <c r="D38" s="29"/>
      <c r="E38" s="13"/>
      <c r="F38" s="13"/>
      <c r="G38" s="13"/>
      <c r="H38" s="27"/>
      <c r="I38" s="27"/>
      <c r="J38" s="27"/>
      <c r="K38" s="27"/>
    </row>
    <row r="39" spans="1:11" s="25" customFormat="1" ht="15.75">
      <c r="A39" s="11"/>
      <c r="B39" s="11"/>
      <c r="C39" s="11"/>
      <c r="D39" s="29"/>
      <c r="E39" s="13"/>
      <c r="F39" s="13"/>
      <c r="G39" s="13"/>
      <c r="H39" s="27"/>
      <c r="I39" s="27"/>
      <c r="J39" s="27"/>
      <c r="K39" s="27"/>
    </row>
    <row r="40" spans="1:11" ht="15.75">
      <c r="A40" s="11"/>
      <c r="B40" s="11"/>
      <c r="C40" s="11"/>
      <c r="D40" s="29"/>
      <c r="E40" s="13"/>
      <c r="F40" s="13"/>
      <c r="G40" s="13"/>
      <c r="H40" s="27"/>
      <c r="I40" s="27"/>
      <c r="J40" s="27"/>
      <c r="K40" s="27"/>
    </row>
    <row r="41" spans="1:11" ht="15.75">
      <c r="A41" s="11"/>
      <c r="B41" s="11"/>
      <c r="C41" s="11"/>
      <c r="D41" s="11"/>
      <c r="E41" s="13"/>
      <c r="F41" s="11"/>
      <c r="G41" s="13"/>
      <c r="H41" s="27"/>
      <c r="I41" s="27"/>
      <c r="J41" s="27"/>
      <c r="K41" s="27"/>
    </row>
    <row r="42" spans="1:11" ht="15.75">
      <c r="A42" s="11"/>
      <c r="B42" s="11"/>
      <c r="C42" s="11"/>
      <c r="D42" s="11"/>
      <c r="E42" s="11"/>
      <c r="F42" s="20"/>
      <c r="G42" s="29"/>
      <c r="H42" s="27"/>
      <c r="I42" s="27"/>
      <c r="J42" s="27"/>
      <c r="K42" s="27"/>
    </row>
    <row r="43" spans="1:11" ht="15.75">
      <c r="A43" s="11"/>
      <c r="B43" s="11"/>
      <c r="C43" s="11"/>
      <c r="D43" s="11"/>
      <c r="E43" s="11"/>
      <c r="F43" s="11"/>
      <c r="G43" s="11"/>
      <c r="H43" s="27"/>
      <c r="I43" s="27"/>
      <c r="J43" s="27"/>
      <c r="K43" s="27"/>
    </row>
    <row r="44" spans="1:11" ht="15.75">
      <c r="A44" s="11"/>
      <c r="B44" s="11"/>
      <c r="C44" s="11"/>
      <c r="D44" s="11"/>
      <c r="E44" s="11"/>
      <c r="F44" s="11"/>
      <c r="G44" s="11"/>
      <c r="H44" s="27"/>
      <c r="I44" s="27"/>
      <c r="J44" s="27"/>
      <c r="K44" s="27"/>
    </row>
    <row r="45" spans="1:11" ht="15.75">
      <c r="A45" s="21"/>
      <c r="B45" s="21"/>
      <c r="C45" s="21"/>
      <c r="D45" s="21"/>
      <c r="E45" s="21"/>
      <c r="F45" s="21"/>
      <c r="G45" s="21"/>
      <c r="H45" s="27"/>
      <c r="I45" s="27"/>
      <c r="J45" s="27"/>
      <c r="K45" s="27"/>
    </row>
    <row r="46" spans="1:11" ht="15.75">
      <c r="A46" s="30"/>
      <c r="B46" s="30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</sheetData>
  <sheetProtection/>
  <mergeCells count="3">
    <mergeCell ref="A3:G4"/>
    <mergeCell ref="A6:C6"/>
    <mergeCell ref="B1:F2"/>
  </mergeCells>
  <printOptions/>
  <pageMargins left="1.04" right="0.17" top="0.5" bottom="0.26" header="0.5" footer="0.31"/>
  <pageSetup horizontalDpi="120" verticalDpi="120" orientation="portrait" paperSize="9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75" zoomScalePageLayoutView="0" workbookViewId="0" topLeftCell="A21">
      <selection activeCell="F24" sqref="F24"/>
    </sheetView>
  </sheetViews>
  <sheetFormatPr defaultColWidth="9.140625" defaultRowHeight="12.75"/>
  <cols>
    <col min="1" max="1" width="11.57421875" style="0" customWidth="1"/>
    <col min="2" max="2" width="8.140625" style="0" customWidth="1"/>
    <col min="3" max="3" width="13.421875" style="0" customWidth="1"/>
    <col min="4" max="4" width="9.28125" style="0" customWidth="1"/>
    <col min="5" max="5" width="14.28125" style="0" customWidth="1"/>
    <col min="6" max="6" width="12.7109375" style="0" customWidth="1"/>
    <col min="7" max="7" width="14.7109375" style="0" customWidth="1"/>
    <col min="9" max="9" width="14.7109375" style="0" bestFit="1" customWidth="1"/>
  </cols>
  <sheetData>
    <row r="1" spans="1:11" ht="18.75" customHeight="1">
      <c r="A1" s="26"/>
      <c r="B1" s="159" t="s">
        <v>123</v>
      </c>
      <c r="C1" s="160"/>
      <c r="D1" s="160"/>
      <c r="E1" s="160"/>
      <c r="F1" s="161"/>
      <c r="G1" s="26"/>
      <c r="H1" s="27"/>
      <c r="I1" s="27"/>
      <c r="J1" s="27"/>
      <c r="K1" s="27"/>
    </row>
    <row r="2" spans="1:11" ht="15.75">
      <c r="A2" s="26"/>
      <c r="B2" s="162"/>
      <c r="C2" s="163"/>
      <c r="D2" s="163"/>
      <c r="E2" s="163"/>
      <c r="F2" s="164"/>
      <c r="G2" s="26"/>
      <c r="H2" s="27"/>
      <c r="I2" s="27"/>
      <c r="J2" s="27"/>
      <c r="K2" s="27"/>
    </row>
    <row r="3" spans="1:11" ht="15">
      <c r="A3" s="156"/>
      <c r="B3" s="156"/>
      <c r="C3" s="156"/>
      <c r="D3" s="156"/>
      <c r="E3" s="156"/>
      <c r="F3" s="156"/>
      <c r="G3" s="156"/>
      <c r="H3" s="27"/>
      <c r="I3" s="27"/>
      <c r="J3" s="27"/>
      <c r="K3" s="27"/>
    </row>
    <row r="4" spans="1:11" ht="15">
      <c r="A4" s="157"/>
      <c r="B4" s="157"/>
      <c r="C4" s="157"/>
      <c r="D4" s="157"/>
      <c r="E4" s="157"/>
      <c r="F4" s="157"/>
      <c r="G4" s="157"/>
      <c r="H4" s="27"/>
      <c r="I4" s="27"/>
      <c r="J4" s="27"/>
      <c r="K4" s="27"/>
    </row>
    <row r="5" spans="1:11" ht="15.75">
      <c r="A5" s="11"/>
      <c r="B5" s="11"/>
      <c r="C5" s="11"/>
      <c r="D5" s="11"/>
      <c r="E5" s="11"/>
      <c r="F5" s="12" t="s">
        <v>4</v>
      </c>
      <c r="G5" s="12"/>
      <c r="H5" s="27"/>
      <c r="I5" s="27"/>
      <c r="J5" s="27"/>
      <c r="K5" s="27"/>
    </row>
    <row r="6" spans="1:11" ht="15.75">
      <c r="A6" s="158" t="s">
        <v>19</v>
      </c>
      <c r="B6" s="158"/>
      <c r="C6" s="158"/>
      <c r="D6" s="78"/>
      <c r="E6" s="75"/>
      <c r="F6" s="75">
        <v>811303.26</v>
      </c>
      <c r="G6" s="78"/>
      <c r="H6" s="27"/>
      <c r="I6" s="27"/>
      <c r="J6" s="27"/>
      <c r="K6" s="27"/>
    </row>
    <row r="7" spans="1:11" ht="15.75">
      <c r="A7" s="78" t="s">
        <v>81</v>
      </c>
      <c r="B7" s="78"/>
      <c r="C7" s="75">
        <f>21270.36+5941.13</f>
        <v>27211.49</v>
      </c>
      <c r="D7" s="78"/>
      <c r="E7" s="75"/>
      <c r="F7" s="75"/>
      <c r="G7" s="78"/>
      <c r="H7" s="27"/>
      <c r="I7" s="27"/>
      <c r="J7" s="27"/>
      <c r="K7" s="27"/>
    </row>
    <row r="8" spans="1:11" ht="15.75">
      <c r="A8" s="78" t="s">
        <v>82</v>
      </c>
      <c r="B8" s="78"/>
      <c r="C8" s="75">
        <f>F6-C7</f>
        <v>784091.77</v>
      </c>
      <c r="D8" s="78"/>
      <c r="E8" s="75"/>
      <c r="F8" s="75"/>
      <c r="G8" s="78"/>
      <c r="H8" s="27"/>
      <c r="I8" s="27"/>
      <c r="J8" s="27"/>
      <c r="K8" s="27"/>
    </row>
    <row r="9" spans="1:11" ht="15.75">
      <c r="A9" s="78" t="s">
        <v>5</v>
      </c>
      <c r="B9" s="78"/>
      <c r="C9" s="78"/>
      <c r="D9" s="78"/>
      <c r="E9" s="75"/>
      <c r="F9" s="75"/>
      <c r="G9" s="78"/>
      <c r="H9" s="81"/>
      <c r="I9" s="27"/>
      <c r="J9" s="27"/>
      <c r="K9" s="27"/>
    </row>
    <row r="10" spans="1:11" ht="15.75">
      <c r="A10" s="78"/>
      <c r="B10" s="78"/>
      <c r="C10" s="78"/>
      <c r="D10" s="78"/>
      <c r="E10" s="75"/>
      <c r="F10" s="75"/>
      <c r="G10" s="78"/>
      <c r="H10" s="81"/>
      <c r="I10" s="27"/>
      <c r="J10" s="27"/>
      <c r="K10" s="27"/>
    </row>
    <row r="11" spans="1:11" ht="15.75">
      <c r="A11" s="78" t="s">
        <v>6</v>
      </c>
      <c r="B11" s="78"/>
      <c r="C11" s="78"/>
      <c r="D11" s="78"/>
      <c r="E11" s="75"/>
      <c r="F11" s="75">
        <f>SUM(C12:C13)</f>
        <v>71341.88</v>
      </c>
      <c r="G11" s="78"/>
      <c r="H11" s="81"/>
      <c r="I11" s="11" t="s">
        <v>107</v>
      </c>
      <c r="J11" s="27"/>
      <c r="K11" s="27"/>
    </row>
    <row r="12" spans="1:11" ht="15.75">
      <c r="A12" s="78" t="s">
        <v>33</v>
      </c>
      <c r="B12" s="78"/>
      <c r="C12" s="13">
        <f>'[1]Teatro 2017'!$C$12</f>
        <v>24582.63</v>
      </c>
      <c r="D12" s="78"/>
      <c r="E12" s="75"/>
      <c r="F12" s="75"/>
      <c r="G12" s="78"/>
      <c r="H12" s="81"/>
      <c r="I12" s="27"/>
      <c r="J12" s="27"/>
      <c r="K12" s="27"/>
    </row>
    <row r="13" spans="1:11" ht="15.75">
      <c r="A13" s="78" t="s">
        <v>34</v>
      </c>
      <c r="B13" s="78"/>
      <c r="C13" s="75">
        <f>'[1]Teatro 2017'!$C$13</f>
        <v>46759.25</v>
      </c>
      <c r="D13" s="78"/>
      <c r="E13" s="75"/>
      <c r="F13" s="75"/>
      <c r="G13" s="78"/>
      <c r="H13" s="81"/>
      <c r="I13" s="27"/>
      <c r="J13" s="27"/>
      <c r="K13" s="27"/>
    </row>
    <row r="14" spans="1:11" ht="15.75">
      <c r="A14" s="78"/>
      <c r="B14" s="78"/>
      <c r="C14" s="78"/>
      <c r="D14" s="78"/>
      <c r="E14" s="75"/>
      <c r="F14" s="75"/>
      <c r="G14" s="78"/>
      <c r="H14" s="81"/>
      <c r="I14" s="27"/>
      <c r="J14" s="27"/>
      <c r="K14" s="27"/>
    </row>
    <row r="15" spans="1:11" ht="15.75">
      <c r="A15" s="78" t="s">
        <v>35</v>
      </c>
      <c r="B15" s="78"/>
      <c r="C15" s="78"/>
      <c r="D15" s="78"/>
      <c r="E15" s="75"/>
      <c r="F15" s="75">
        <v>0</v>
      </c>
      <c r="G15" s="78"/>
      <c r="H15" s="81"/>
      <c r="I15" s="27"/>
      <c r="J15" s="27"/>
      <c r="K15" s="27"/>
    </row>
    <row r="16" spans="1:11" ht="15.75">
      <c r="A16" s="78" t="s">
        <v>50</v>
      </c>
      <c r="B16" s="78"/>
      <c r="C16" s="78"/>
      <c r="D16" s="78"/>
      <c r="E16" s="75"/>
      <c r="F16" s="75"/>
      <c r="G16" s="78"/>
      <c r="H16" s="81"/>
      <c r="I16" s="27"/>
      <c r="J16" s="27"/>
      <c r="K16" s="27"/>
    </row>
    <row r="17" spans="1:11" ht="15.75">
      <c r="A17" s="78"/>
      <c r="B17" s="78"/>
      <c r="C17" s="78"/>
      <c r="D17" s="78"/>
      <c r="E17" s="75"/>
      <c r="F17" s="75"/>
      <c r="G17" s="78"/>
      <c r="H17" s="81"/>
      <c r="I17" s="27"/>
      <c r="J17" s="27"/>
      <c r="K17" s="27"/>
    </row>
    <row r="18" spans="1:11" ht="15.75">
      <c r="A18" s="80" t="s">
        <v>15</v>
      </c>
      <c r="B18" s="80"/>
      <c r="C18" s="80"/>
      <c r="D18" s="80"/>
      <c r="E18" s="79"/>
      <c r="F18" s="79"/>
      <c r="G18" s="79">
        <f>SUM(F6:F17)</f>
        <v>882645.14</v>
      </c>
      <c r="H18" s="81"/>
      <c r="I18" s="76"/>
      <c r="J18" s="27"/>
      <c r="K18" s="27"/>
    </row>
    <row r="19" spans="1:11" ht="15.75">
      <c r="A19" s="14"/>
      <c r="B19" s="14"/>
      <c r="C19" s="11"/>
      <c r="D19" s="11"/>
      <c r="E19" s="13"/>
      <c r="F19" s="13"/>
      <c r="G19" s="13"/>
      <c r="H19" s="27"/>
      <c r="I19" s="27"/>
      <c r="J19" s="27"/>
      <c r="K19" s="27"/>
    </row>
    <row r="20" spans="1:11" ht="15.75">
      <c r="A20" s="11" t="s">
        <v>9</v>
      </c>
      <c r="B20" s="11"/>
      <c r="C20" s="11"/>
      <c r="D20" s="11"/>
      <c r="E20" s="13"/>
      <c r="F20" s="15"/>
      <c r="G20" s="11"/>
      <c r="H20" s="27"/>
      <c r="I20" s="27"/>
      <c r="J20" s="27"/>
      <c r="K20" s="27"/>
    </row>
    <row r="21" spans="1:11" ht="15.75">
      <c r="A21" s="11"/>
      <c r="B21" s="11"/>
      <c r="C21" s="11"/>
      <c r="D21" s="11"/>
      <c r="E21" s="13"/>
      <c r="F21" s="15"/>
      <c r="G21" s="11"/>
      <c r="H21" s="27"/>
      <c r="I21" s="27"/>
      <c r="J21" s="27"/>
      <c r="K21" s="27"/>
    </row>
    <row r="22" spans="1:11" ht="15.75">
      <c r="A22" s="11"/>
      <c r="B22" s="11"/>
      <c r="C22" s="11"/>
      <c r="D22" s="11"/>
      <c r="E22" s="13"/>
      <c r="F22" s="16"/>
      <c r="G22" s="11"/>
      <c r="H22" s="27"/>
      <c r="I22" s="27"/>
      <c r="J22" s="27"/>
      <c r="K22" s="27"/>
    </row>
    <row r="23" spans="1:11" ht="15.75">
      <c r="A23" s="11" t="s">
        <v>111</v>
      </c>
      <c r="B23" s="11"/>
      <c r="C23" s="11"/>
      <c r="D23" s="11"/>
      <c r="E23" s="13"/>
      <c r="F23" s="13">
        <f>51633.4+50500+9075+1521+38916+55365+6748</f>
        <v>213758.4</v>
      </c>
      <c r="G23" s="11"/>
      <c r="H23" s="27"/>
      <c r="I23" s="27"/>
      <c r="J23" s="27"/>
      <c r="K23" s="27"/>
    </row>
    <row r="24" spans="1:11" ht="15.75">
      <c r="A24" s="11" t="s">
        <v>110</v>
      </c>
      <c r="B24" s="11"/>
      <c r="C24" s="11"/>
      <c r="D24" s="11"/>
      <c r="E24" s="13"/>
      <c r="F24" s="13">
        <f>18238.45+24500</f>
        <v>42738.45</v>
      </c>
      <c r="G24" s="11"/>
      <c r="H24" s="27"/>
      <c r="I24" s="27"/>
      <c r="J24" s="27"/>
      <c r="K24" s="27"/>
    </row>
    <row r="25" spans="1:11" ht="15.75">
      <c r="A25" s="11" t="s">
        <v>131</v>
      </c>
      <c r="B25" s="11"/>
      <c r="C25" s="11"/>
      <c r="D25" s="11"/>
      <c r="E25" s="13"/>
      <c r="F25" s="13">
        <v>7699.19</v>
      </c>
      <c r="G25" s="11"/>
      <c r="H25" s="27"/>
      <c r="I25" s="27"/>
      <c r="J25" s="27"/>
      <c r="K25" s="27"/>
    </row>
    <row r="26" spans="1:11" ht="15.75">
      <c r="A26" s="11" t="s">
        <v>130</v>
      </c>
      <c r="B26" s="11"/>
      <c r="C26" s="11"/>
      <c r="D26" s="11"/>
      <c r="E26" s="13"/>
      <c r="F26" s="13">
        <v>5700</v>
      </c>
      <c r="G26" s="13"/>
      <c r="H26" s="27"/>
      <c r="I26" s="27"/>
      <c r="J26" s="27"/>
      <c r="K26" s="27"/>
    </row>
    <row r="27" spans="1:11" ht="15.75">
      <c r="A27" s="11"/>
      <c r="B27" s="11"/>
      <c r="C27" s="11"/>
      <c r="D27" s="11"/>
      <c r="E27" s="13"/>
      <c r="F27" s="23" t="s">
        <v>12</v>
      </c>
      <c r="G27" s="13"/>
      <c r="H27" s="27"/>
      <c r="I27" s="27"/>
      <c r="J27" s="27"/>
      <c r="K27" s="27"/>
    </row>
    <row r="28" spans="1:11" s="24" customFormat="1" ht="15.75">
      <c r="A28" s="19" t="s">
        <v>14</v>
      </c>
      <c r="B28" s="19"/>
      <c r="C28" s="19"/>
      <c r="D28" s="19"/>
      <c r="E28" s="18"/>
      <c r="F28" s="18"/>
      <c r="G28" s="18">
        <f>SUM(F23:F26)</f>
        <v>269896.04</v>
      </c>
      <c r="H28" s="28"/>
      <c r="I28" s="28"/>
      <c r="J28" s="28"/>
      <c r="K28" s="28"/>
    </row>
    <row r="29" spans="1:11" ht="15.75">
      <c r="A29" s="17"/>
      <c r="B29" s="17"/>
      <c r="C29" s="11"/>
      <c r="D29" s="11"/>
      <c r="E29" s="13"/>
      <c r="F29" s="18"/>
      <c r="G29" s="23"/>
      <c r="H29" s="27"/>
      <c r="I29" s="27"/>
      <c r="J29" s="27"/>
      <c r="K29" s="27"/>
    </row>
    <row r="30" spans="1:11" ht="15.75">
      <c r="A30" s="11"/>
      <c r="B30" s="11"/>
      <c r="C30" s="11"/>
      <c r="D30" s="11"/>
      <c r="E30" s="13"/>
      <c r="F30" s="13"/>
      <c r="G30" s="11"/>
      <c r="H30" s="27"/>
      <c r="I30" s="27"/>
      <c r="J30" s="27"/>
      <c r="K30" s="27"/>
    </row>
    <row r="31" spans="1:11" ht="15.75">
      <c r="A31" s="19" t="s">
        <v>16</v>
      </c>
      <c r="B31" s="19"/>
      <c r="C31" s="11"/>
      <c r="D31" s="11"/>
      <c r="E31" s="13"/>
      <c r="F31" s="13"/>
      <c r="G31" s="18">
        <f>G18-G28</f>
        <v>612749.1</v>
      </c>
      <c r="H31" s="27"/>
      <c r="I31" s="27"/>
      <c r="J31" s="27"/>
      <c r="K31" s="27"/>
    </row>
    <row r="32" spans="1:11" ht="15.75">
      <c r="A32" s="14"/>
      <c r="B32" s="14"/>
      <c r="C32" s="11"/>
      <c r="D32" s="11"/>
      <c r="E32" s="13"/>
      <c r="F32" s="13"/>
      <c r="G32" s="14" t="s">
        <v>17</v>
      </c>
      <c r="H32" s="27"/>
      <c r="I32" s="27"/>
      <c r="J32" s="27"/>
      <c r="K32" s="27"/>
    </row>
    <row r="33" spans="1:11" s="25" customFormat="1" ht="15.75">
      <c r="A33" s="11"/>
      <c r="B33" s="11"/>
      <c r="C33" s="11"/>
      <c r="D33" s="11"/>
      <c r="E33" s="13"/>
      <c r="F33" s="13"/>
      <c r="G33" s="13"/>
      <c r="H33" s="27"/>
      <c r="I33" s="27"/>
      <c r="J33" s="27"/>
      <c r="K33" s="27"/>
    </row>
    <row r="34" spans="1:11" s="25" customFormat="1" ht="15.75">
      <c r="A34" s="11"/>
      <c r="B34" s="11"/>
      <c r="C34" s="11"/>
      <c r="D34" s="11"/>
      <c r="E34" s="13"/>
      <c r="F34" s="13"/>
      <c r="G34" s="13"/>
      <c r="H34" s="27"/>
      <c r="I34" s="27"/>
      <c r="J34" s="27"/>
      <c r="K34" s="27"/>
    </row>
    <row r="35" spans="1:11" s="25" customFormat="1" ht="15.75">
      <c r="A35" s="11"/>
      <c r="B35" s="11"/>
      <c r="C35" s="11"/>
      <c r="D35" s="11"/>
      <c r="E35" s="13"/>
      <c r="F35" s="13"/>
      <c r="G35" s="13"/>
      <c r="H35" s="27"/>
      <c r="I35" s="27"/>
      <c r="J35" s="27"/>
      <c r="K35" s="27"/>
    </row>
    <row r="36" spans="1:11" s="25" customFormat="1" ht="15.75">
      <c r="A36" s="11"/>
      <c r="B36" s="11"/>
      <c r="C36" s="11"/>
      <c r="D36" s="11"/>
      <c r="E36" s="13"/>
      <c r="F36" s="13"/>
      <c r="G36" s="13"/>
      <c r="H36" s="27"/>
      <c r="I36" s="27"/>
      <c r="J36" s="27"/>
      <c r="K36" s="27"/>
    </row>
    <row r="37" spans="1:11" s="25" customFormat="1" ht="15.75">
      <c r="A37" s="11" t="s">
        <v>27</v>
      </c>
      <c r="B37" s="11"/>
      <c r="C37" s="11"/>
      <c r="D37" s="11"/>
      <c r="E37" s="13"/>
      <c r="F37" s="13"/>
      <c r="G37" s="13"/>
      <c r="H37" s="27"/>
      <c r="I37" s="27"/>
      <c r="J37" s="27"/>
      <c r="K37" s="27"/>
    </row>
    <row r="38" spans="1:11" s="25" customFormat="1" ht="15.75">
      <c r="A38" s="11"/>
      <c r="B38" s="11"/>
      <c r="C38" s="11"/>
      <c r="D38" s="11"/>
      <c r="E38" s="13"/>
      <c r="F38" s="13"/>
      <c r="G38" s="13"/>
      <c r="H38" s="27"/>
      <c r="I38" s="27"/>
      <c r="J38" s="27"/>
      <c r="K38" s="27"/>
    </row>
    <row r="39" spans="1:11" s="25" customFormat="1" ht="15.75">
      <c r="A39" s="11" t="s">
        <v>18</v>
      </c>
      <c r="B39" s="11"/>
      <c r="C39" s="11"/>
      <c r="D39" s="29">
        <f>F23*100/G18</f>
        <v>24.22</v>
      </c>
      <c r="E39" s="13"/>
      <c r="F39" s="13"/>
      <c r="G39" s="13"/>
      <c r="H39" s="27"/>
      <c r="I39" s="27"/>
      <c r="J39" s="27"/>
      <c r="K39" s="27"/>
    </row>
    <row r="40" spans="1:11" s="25" customFormat="1" ht="15.75">
      <c r="A40" s="11" t="s">
        <v>37</v>
      </c>
      <c r="B40" s="11"/>
      <c r="C40" s="11"/>
      <c r="D40" s="29">
        <f>(F25+F24)*100/G18</f>
        <v>5.71</v>
      </c>
      <c r="E40" s="13"/>
      <c r="F40" s="13"/>
      <c r="G40" s="13"/>
      <c r="H40" s="27"/>
      <c r="I40" s="27"/>
      <c r="J40" s="27"/>
      <c r="K40" s="27"/>
    </row>
    <row r="41" spans="1:11" ht="15.75">
      <c r="A41" s="11" t="s">
        <v>21</v>
      </c>
      <c r="B41" s="11"/>
      <c r="C41" s="11"/>
      <c r="D41" s="29">
        <f>G31*100/G18</f>
        <v>69.42</v>
      </c>
      <c r="E41" s="13"/>
      <c r="F41" s="13"/>
      <c r="G41" s="13"/>
      <c r="H41" s="27"/>
      <c r="I41" s="27"/>
      <c r="J41" s="27"/>
      <c r="K41" s="27"/>
    </row>
    <row r="42" spans="1:11" ht="15.75">
      <c r="A42" s="11"/>
      <c r="B42" s="11"/>
      <c r="C42" s="11"/>
      <c r="D42" s="11"/>
      <c r="E42" s="13"/>
      <c r="F42" s="11"/>
      <c r="G42" s="13"/>
      <c r="H42" s="27"/>
      <c r="I42" s="27"/>
      <c r="J42" s="27"/>
      <c r="K42" s="27"/>
    </row>
    <row r="43" spans="1:11" ht="15.75">
      <c r="A43" s="11"/>
      <c r="B43" s="11"/>
      <c r="C43" s="11"/>
      <c r="D43" s="11"/>
      <c r="E43" s="11"/>
      <c r="F43" s="20"/>
      <c r="G43" s="29"/>
      <c r="H43" s="27"/>
      <c r="I43" s="27"/>
      <c r="J43" s="27"/>
      <c r="K43" s="27"/>
    </row>
    <row r="44" spans="1:11" ht="15.75">
      <c r="A44" s="11"/>
      <c r="B44" s="11"/>
      <c r="C44" s="11"/>
      <c r="D44" s="11"/>
      <c r="E44" s="11"/>
      <c r="F44" s="11"/>
      <c r="G44" s="11"/>
      <c r="H44" s="27"/>
      <c r="I44" s="27"/>
      <c r="J44" s="27"/>
      <c r="K44" s="27"/>
    </row>
    <row r="45" spans="1:11" ht="15.75">
      <c r="A45" s="11"/>
      <c r="B45" s="11"/>
      <c r="C45" s="11"/>
      <c r="D45" s="11"/>
      <c r="E45" s="11"/>
      <c r="F45" s="11"/>
      <c r="G45" s="11"/>
      <c r="H45" s="27"/>
      <c r="I45" s="27"/>
      <c r="J45" s="27"/>
      <c r="K45" s="27"/>
    </row>
    <row r="46" spans="1:11" ht="15.75">
      <c r="A46" s="21"/>
      <c r="B46" s="21"/>
      <c r="C46" s="21"/>
      <c r="D46" s="21"/>
      <c r="E46" s="21"/>
      <c r="F46" s="21"/>
      <c r="G46" s="21"/>
      <c r="H46" s="27"/>
      <c r="I46" s="27"/>
      <c r="J46" s="27"/>
      <c r="K46" s="27"/>
    </row>
    <row r="47" spans="1:11" ht="15.75">
      <c r="A47" s="30"/>
      <c r="B47" s="30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3">
    <mergeCell ref="A3:G4"/>
    <mergeCell ref="A6:C6"/>
    <mergeCell ref="B1:F2"/>
  </mergeCells>
  <printOptions/>
  <pageMargins left="1.04" right="0.17" top="0.5" bottom="0.26" header="0.5" footer="0.31"/>
  <pageSetup horizontalDpi="120" verticalDpi="120" orientation="portrait" paperSize="9" r:id="rId2"/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75" zoomScalePageLayoutView="0" workbookViewId="0" topLeftCell="A7">
      <selection activeCell="F29" sqref="F29"/>
    </sheetView>
  </sheetViews>
  <sheetFormatPr defaultColWidth="9.140625" defaultRowHeight="12.75"/>
  <cols>
    <col min="1" max="1" width="11.57421875" style="0" customWidth="1"/>
    <col min="2" max="2" width="8.140625" style="0" customWidth="1"/>
    <col min="3" max="3" width="12.421875" style="0" customWidth="1"/>
    <col min="4" max="4" width="9.28125" style="0" customWidth="1"/>
    <col min="5" max="5" width="14.28125" style="0" customWidth="1"/>
    <col min="6" max="6" width="12.7109375" style="0" customWidth="1"/>
    <col min="7" max="7" width="14.7109375" style="0" customWidth="1"/>
  </cols>
  <sheetData>
    <row r="1" spans="1:11" ht="18.75" customHeight="1">
      <c r="A1" s="26"/>
      <c r="B1" s="159" t="s">
        <v>124</v>
      </c>
      <c r="C1" s="160"/>
      <c r="D1" s="160"/>
      <c r="E1" s="160"/>
      <c r="F1" s="161"/>
      <c r="G1" s="26"/>
      <c r="H1" s="27"/>
      <c r="I1" s="27"/>
      <c r="J1" s="27"/>
      <c r="K1" s="27"/>
    </row>
    <row r="2" spans="1:11" ht="15.75">
      <c r="A2" s="26"/>
      <c r="B2" s="162"/>
      <c r="C2" s="163"/>
      <c r="D2" s="163"/>
      <c r="E2" s="163"/>
      <c r="F2" s="164"/>
      <c r="G2" s="26"/>
      <c r="H2" s="27"/>
      <c r="I2" s="27"/>
      <c r="J2" s="27"/>
      <c r="K2" s="27"/>
    </row>
    <row r="3" spans="1:11" ht="15">
      <c r="A3" s="156"/>
      <c r="B3" s="156"/>
      <c r="C3" s="156"/>
      <c r="D3" s="156"/>
      <c r="E3" s="156"/>
      <c r="F3" s="156"/>
      <c r="G3" s="156"/>
      <c r="H3" s="27"/>
      <c r="I3" s="27"/>
      <c r="J3" s="27"/>
      <c r="K3" s="27"/>
    </row>
    <row r="4" spans="1:11" ht="15">
      <c r="A4" s="157"/>
      <c r="B4" s="157"/>
      <c r="C4" s="157"/>
      <c r="D4" s="157"/>
      <c r="E4" s="157"/>
      <c r="F4" s="157"/>
      <c r="G4" s="157"/>
      <c r="H4" s="27"/>
      <c r="I4" s="27"/>
      <c r="J4" s="27"/>
      <c r="K4" s="27"/>
    </row>
    <row r="5" spans="1:11" ht="15.75">
      <c r="A5" s="11"/>
      <c r="B5" s="11"/>
      <c r="C5" s="11"/>
      <c r="D5" s="11"/>
      <c r="E5" s="11"/>
      <c r="F5" s="12" t="s">
        <v>4</v>
      </c>
      <c r="G5" s="12"/>
      <c r="H5" s="27"/>
      <c r="I5" s="27"/>
      <c r="J5" s="27"/>
      <c r="K5" s="27"/>
    </row>
    <row r="6" spans="1:11" ht="15.75">
      <c r="A6" s="158" t="s">
        <v>19</v>
      </c>
      <c r="B6" s="158"/>
      <c r="C6" s="158"/>
      <c r="D6" s="78"/>
      <c r="E6" s="75"/>
      <c r="F6" s="75">
        <v>364518.58</v>
      </c>
      <c r="G6" s="11"/>
      <c r="H6" s="27"/>
      <c r="I6" s="27"/>
      <c r="J6" s="27"/>
      <c r="K6" s="27"/>
    </row>
    <row r="7" spans="1:11" ht="15.75">
      <c r="A7" s="78" t="s">
        <v>53</v>
      </c>
      <c r="B7" s="78"/>
      <c r="C7" s="75">
        <f>2021.09+75007.85+19972.95</f>
        <v>97001.89</v>
      </c>
      <c r="D7" s="78"/>
      <c r="E7" s="75"/>
      <c r="F7" s="75"/>
      <c r="G7" s="11"/>
      <c r="H7" s="27"/>
      <c r="I7" s="27"/>
      <c r="J7" s="27"/>
      <c r="K7" s="27"/>
    </row>
    <row r="8" spans="1:11" ht="15.75">
      <c r="A8" s="78" t="s">
        <v>84</v>
      </c>
      <c r="B8" s="78"/>
      <c r="C8" s="75">
        <f>F6-C7</f>
        <v>267516.69</v>
      </c>
      <c r="D8" s="78"/>
      <c r="E8" s="75"/>
      <c r="F8" s="75"/>
      <c r="G8" s="11"/>
      <c r="H8" s="27"/>
      <c r="I8" s="27"/>
      <c r="J8" s="27"/>
      <c r="K8" s="27"/>
    </row>
    <row r="9" spans="1:11" ht="15.75">
      <c r="A9" s="78" t="s">
        <v>5</v>
      </c>
      <c r="B9" s="78"/>
      <c r="C9" s="78"/>
      <c r="D9" s="78"/>
      <c r="E9" s="75"/>
      <c r="F9" s="75"/>
      <c r="G9" s="11"/>
      <c r="H9" s="27"/>
      <c r="I9" s="27"/>
      <c r="J9" s="27"/>
      <c r="K9" s="27"/>
    </row>
    <row r="10" spans="1:11" ht="15.75">
      <c r="A10" s="78"/>
      <c r="B10" s="78"/>
      <c r="C10" s="78"/>
      <c r="D10" s="78"/>
      <c r="E10" s="75"/>
      <c r="F10" s="75"/>
      <c r="G10" s="11"/>
      <c r="H10" s="27"/>
      <c r="I10" s="27"/>
      <c r="J10" s="27"/>
      <c r="K10" s="27"/>
    </row>
    <row r="11" spans="1:11" ht="15.75">
      <c r="A11" s="78" t="s">
        <v>43</v>
      </c>
      <c r="B11" s="78"/>
      <c r="C11" s="78"/>
      <c r="D11" s="78"/>
      <c r="E11" s="75"/>
      <c r="F11" s="13">
        <f>SUM(C12:C15)</f>
        <v>53755.04</v>
      </c>
      <c r="G11" s="78"/>
      <c r="H11" s="81"/>
      <c r="I11" s="81"/>
      <c r="J11" s="11" t="s">
        <v>107</v>
      </c>
      <c r="K11" s="81"/>
    </row>
    <row r="12" spans="1:11" ht="15.75">
      <c r="A12" s="78" t="s">
        <v>38</v>
      </c>
      <c r="B12" s="78"/>
      <c r="C12" s="75">
        <f>'[1]Pinacoteca 2017'!$C$12</f>
        <v>43744.77</v>
      </c>
      <c r="D12" s="78"/>
      <c r="E12" s="75"/>
      <c r="F12" s="75"/>
      <c r="G12" s="11"/>
      <c r="H12" s="27"/>
      <c r="I12" s="27"/>
      <c r="J12" s="27"/>
      <c r="K12" s="27"/>
    </row>
    <row r="13" spans="1:11" ht="15.75">
      <c r="A13" s="11" t="s">
        <v>39</v>
      </c>
      <c r="B13" s="11"/>
      <c r="C13" s="75">
        <f>'[1]Pinacoteca 2017'!$C$13</f>
        <v>10010.27</v>
      </c>
      <c r="D13" s="11"/>
      <c r="E13" s="13"/>
      <c r="F13" s="13"/>
      <c r="G13" s="11"/>
      <c r="H13" s="27"/>
      <c r="I13" s="27"/>
      <c r="J13" s="27"/>
      <c r="K13" s="27"/>
    </row>
    <row r="14" spans="1:11" ht="15.75">
      <c r="A14" s="11" t="s">
        <v>40</v>
      </c>
      <c r="B14" s="11"/>
      <c r="C14" s="11"/>
      <c r="D14" s="11"/>
      <c r="E14" s="13"/>
      <c r="F14" s="13"/>
      <c r="G14" s="11"/>
      <c r="H14" s="27"/>
      <c r="I14" s="27"/>
      <c r="J14" s="27"/>
      <c r="K14" s="27"/>
    </row>
    <row r="15" spans="1:11" ht="15.75">
      <c r="A15" s="11" t="s">
        <v>41</v>
      </c>
      <c r="B15" s="11"/>
      <c r="C15" s="11"/>
      <c r="D15" s="11"/>
      <c r="E15" s="13"/>
      <c r="F15" s="13"/>
      <c r="G15" s="11"/>
      <c r="H15" s="27"/>
      <c r="I15" s="27"/>
      <c r="J15" s="27"/>
      <c r="K15" s="27"/>
    </row>
    <row r="16" spans="1:11" ht="15.75">
      <c r="A16" s="11"/>
      <c r="B16" s="11"/>
      <c r="C16" s="11"/>
      <c r="D16" s="11"/>
      <c r="E16" s="13"/>
      <c r="F16" s="13"/>
      <c r="G16" s="11"/>
      <c r="H16" s="27"/>
      <c r="I16" s="27"/>
      <c r="J16" s="27"/>
      <c r="K16" s="27"/>
    </row>
    <row r="17" spans="1:11" ht="15.75">
      <c r="A17" s="11" t="s">
        <v>35</v>
      </c>
      <c r="B17" s="11"/>
      <c r="C17" s="11"/>
      <c r="D17" s="11"/>
      <c r="E17" s="13"/>
      <c r="F17" s="13"/>
      <c r="G17" s="11"/>
      <c r="H17" s="27"/>
      <c r="I17" s="27"/>
      <c r="J17" s="27"/>
      <c r="K17" s="27"/>
    </row>
    <row r="18" spans="1:11" ht="15.75">
      <c r="A18" s="11" t="s">
        <v>44</v>
      </c>
      <c r="B18" s="11"/>
      <c r="C18" s="11"/>
      <c r="D18" s="11"/>
      <c r="E18" s="13"/>
      <c r="F18" s="13"/>
      <c r="G18" s="11"/>
      <c r="H18" s="27"/>
      <c r="I18" s="27"/>
      <c r="J18" s="27"/>
      <c r="K18" s="27"/>
    </row>
    <row r="19" spans="1:11" ht="15.75">
      <c r="A19" s="11"/>
      <c r="B19" s="11"/>
      <c r="C19" s="11"/>
      <c r="D19" s="11"/>
      <c r="E19" s="13"/>
      <c r="F19" s="13"/>
      <c r="G19" s="11"/>
      <c r="H19" s="27"/>
      <c r="I19" s="27"/>
      <c r="J19" s="27"/>
      <c r="K19" s="27"/>
    </row>
    <row r="20" spans="1:11" ht="15.75">
      <c r="A20" s="11"/>
      <c r="B20" s="11"/>
      <c r="C20" s="11"/>
      <c r="D20" s="11"/>
      <c r="E20" s="13"/>
      <c r="F20" s="13"/>
      <c r="G20" s="11"/>
      <c r="H20" s="27"/>
      <c r="I20" s="27"/>
      <c r="J20" s="27"/>
      <c r="K20" s="27"/>
    </row>
    <row r="21" spans="1:11" ht="15.75">
      <c r="A21" s="19" t="s">
        <v>15</v>
      </c>
      <c r="B21" s="19"/>
      <c r="C21" s="19"/>
      <c r="D21" s="19"/>
      <c r="E21" s="18"/>
      <c r="F21" s="18"/>
      <c r="G21" s="18">
        <f>SUM(F6:F20)</f>
        <v>418273.62</v>
      </c>
      <c r="H21" s="27"/>
      <c r="I21" s="27"/>
      <c r="J21" s="27"/>
      <c r="K21" s="27"/>
    </row>
    <row r="22" spans="1:11" ht="15.75">
      <c r="A22" s="14"/>
      <c r="B22" s="14"/>
      <c r="C22" s="11"/>
      <c r="D22" s="11"/>
      <c r="E22" s="13"/>
      <c r="F22" s="13"/>
      <c r="G22" s="13"/>
      <c r="H22" s="27"/>
      <c r="I22" s="27"/>
      <c r="J22" s="27"/>
      <c r="K22" s="27"/>
    </row>
    <row r="23" spans="1:11" ht="15.75">
      <c r="A23" s="11" t="s">
        <v>9</v>
      </c>
      <c r="B23" s="11"/>
      <c r="C23" s="11"/>
      <c r="D23" s="11"/>
      <c r="E23" s="13"/>
      <c r="F23" s="15"/>
      <c r="G23" s="11"/>
      <c r="H23" s="27"/>
      <c r="I23" s="27"/>
      <c r="J23" s="27"/>
      <c r="K23" s="27"/>
    </row>
    <row r="24" spans="1:11" ht="15.75">
      <c r="A24" s="11"/>
      <c r="B24" s="11"/>
      <c r="C24" s="11"/>
      <c r="D24" s="11"/>
      <c r="E24" s="13"/>
      <c r="F24" s="16"/>
      <c r="G24" s="11"/>
      <c r="H24" s="27"/>
      <c r="I24" s="27"/>
      <c r="J24" s="27"/>
      <c r="K24" s="27"/>
    </row>
    <row r="25" spans="1:11" ht="15.75">
      <c r="A25" s="11" t="s">
        <v>36</v>
      </c>
      <c r="B25" s="11"/>
      <c r="C25" s="11"/>
      <c r="D25" s="11"/>
      <c r="E25" s="13"/>
      <c r="F25" s="13">
        <f>2796.5+8564.91+7272.99</f>
        <v>18634.4</v>
      </c>
      <c r="G25" s="11"/>
      <c r="H25" s="27"/>
      <c r="I25" s="27"/>
      <c r="J25" s="27"/>
      <c r="K25" s="27"/>
    </row>
    <row r="26" spans="1:11" ht="15.75">
      <c r="A26" s="11" t="s">
        <v>32</v>
      </c>
      <c r="B26" s="11"/>
      <c r="C26" s="11"/>
      <c r="D26" s="11"/>
      <c r="E26" s="13"/>
      <c r="F26" s="13">
        <v>95000</v>
      </c>
      <c r="G26" s="11"/>
      <c r="H26" s="27"/>
      <c r="I26" s="27"/>
      <c r="J26" s="27"/>
      <c r="K26" s="27"/>
    </row>
    <row r="27" spans="1:11" ht="15.75">
      <c r="A27" s="11" t="s">
        <v>92</v>
      </c>
      <c r="B27" s="11"/>
      <c r="C27" s="11"/>
      <c r="D27" s="11"/>
      <c r="E27" s="13"/>
      <c r="F27" s="13"/>
      <c r="G27" s="11"/>
      <c r="H27" s="27"/>
      <c r="I27" s="27"/>
      <c r="J27" s="27"/>
      <c r="K27" s="27"/>
    </row>
    <row r="28" spans="1:11" ht="15.75">
      <c r="A28" s="11" t="s">
        <v>94</v>
      </c>
      <c r="B28" s="11"/>
      <c r="C28" s="11"/>
      <c r="D28" s="11"/>
      <c r="E28" s="13"/>
      <c r="F28" s="23">
        <v>30000</v>
      </c>
      <c r="G28" s="13"/>
      <c r="H28" s="27"/>
      <c r="I28" s="27"/>
      <c r="J28" s="27"/>
      <c r="K28" s="27"/>
    </row>
    <row r="29" spans="1:11" s="24" customFormat="1" ht="15.75">
      <c r="A29" s="19" t="s">
        <v>14</v>
      </c>
      <c r="B29" s="19"/>
      <c r="C29" s="19"/>
      <c r="D29" s="19"/>
      <c r="E29" s="18"/>
      <c r="F29" s="18"/>
      <c r="G29" s="18">
        <f>SUM(F25:F28)</f>
        <v>143634.4</v>
      </c>
      <c r="H29" s="28"/>
      <c r="I29" s="28"/>
      <c r="J29" s="28"/>
      <c r="K29" s="28"/>
    </row>
    <row r="30" spans="1:11" ht="15.75">
      <c r="A30" s="17"/>
      <c r="B30" s="17"/>
      <c r="C30" s="11"/>
      <c r="D30" s="11"/>
      <c r="E30" s="13"/>
      <c r="F30" s="18"/>
      <c r="G30" s="23"/>
      <c r="H30" s="27"/>
      <c r="I30" s="27"/>
      <c r="J30" s="27"/>
      <c r="K30" s="27"/>
    </row>
    <row r="31" spans="1:11" ht="15.75">
      <c r="A31" s="11"/>
      <c r="B31" s="11"/>
      <c r="C31" s="11"/>
      <c r="D31" s="11"/>
      <c r="E31" s="13"/>
      <c r="F31" s="13"/>
      <c r="G31" s="11"/>
      <c r="H31" s="27"/>
      <c r="I31" s="27"/>
      <c r="J31" s="27"/>
      <c r="K31" s="27"/>
    </row>
    <row r="32" spans="1:11" ht="15.75">
      <c r="A32" s="19" t="s">
        <v>16</v>
      </c>
      <c r="B32" s="19"/>
      <c r="C32" s="11"/>
      <c r="D32" s="11"/>
      <c r="E32" s="13"/>
      <c r="F32" s="13"/>
      <c r="G32" s="18">
        <f>G21-G29</f>
        <v>274639.22</v>
      </c>
      <c r="H32" s="27"/>
      <c r="I32" s="27"/>
      <c r="J32" s="27"/>
      <c r="K32" s="27"/>
    </row>
    <row r="33" spans="1:11" ht="15.75">
      <c r="A33" s="14"/>
      <c r="B33" s="14"/>
      <c r="C33" s="11"/>
      <c r="D33" s="11"/>
      <c r="E33" s="13"/>
      <c r="F33" s="13"/>
      <c r="G33" s="14" t="s">
        <v>17</v>
      </c>
      <c r="H33" s="27"/>
      <c r="I33" s="27"/>
      <c r="J33" s="27"/>
      <c r="K33" s="27"/>
    </row>
    <row r="34" spans="1:11" s="25" customFormat="1" ht="15.75">
      <c r="A34" s="11"/>
      <c r="B34" s="11"/>
      <c r="C34" s="11"/>
      <c r="D34" s="11"/>
      <c r="E34" s="13"/>
      <c r="F34" s="13"/>
      <c r="G34" s="13"/>
      <c r="H34" s="27"/>
      <c r="I34" s="27"/>
      <c r="J34" s="27"/>
      <c r="K34" s="27"/>
    </row>
    <row r="35" spans="1:11" s="25" customFormat="1" ht="15.75">
      <c r="A35" s="11"/>
      <c r="B35" s="11"/>
      <c r="C35" s="11"/>
      <c r="D35" s="11"/>
      <c r="E35" s="13"/>
      <c r="F35" s="13"/>
      <c r="G35" s="13"/>
      <c r="H35" s="27"/>
      <c r="I35" s="27"/>
      <c r="J35" s="27"/>
      <c r="K35" s="27"/>
    </row>
    <row r="36" spans="1:11" s="25" customFormat="1" ht="15.75">
      <c r="A36" s="11"/>
      <c r="B36" s="11"/>
      <c r="C36" s="11"/>
      <c r="D36" s="11"/>
      <c r="E36" s="13"/>
      <c r="F36" s="13"/>
      <c r="G36" s="13"/>
      <c r="H36" s="27"/>
      <c r="I36" s="27"/>
      <c r="J36" s="27"/>
      <c r="K36" s="27"/>
    </row>
    <row r="37" spans="1:11" s="25" customFormat="1" ht="15.75">
      <c r="A37" s="11"/>
      <c r="B37" s="11"/>
      <c r="C37" s="11"/>
      <c r="D37" s="11"/>
      <c r="E37" s="13"/>
      <c r="F37" s="13"/>
      <c r="G37" s="13"/>
      <c r="H37" s="27"/>
      <c r="I37" s="27"/>
      <c r="J37" s="27"/>
      <c r="K37" s="27"/>
    </row>
    <row r="38" spans="1:11" s="25" customFormat="1" ht="15.75">
      <c r="A38" s="11" t="s">
        <v>27</v>
      </c>
      <c r="B38" s="11"/>
      <c r="C38" s="11"/>
      <c r="D38" s="11"/>
      <c r="E38" s="13"/>
      <c r="F38" s="13"/>
      <c r="G38" s="13"/>
      <c r="H38" s="27"/>
      <c r="I38" s="27"/>
      <c r="J38" s="27"/>
      <c r="K38" s="27"/>
    </row>
    <row r="39" spans="1:11" s="25" customFormat="1" ht="15.75">
      <c r="A39" s="11"/>
      <c r="B39" s="11"/>
      <c r="C39" s="11"/>
      <c r="D39" s="11"/>
      <c r="E39" s="13"/>
      <c r="F39" s="13"/>
      <c r="G39" s="13"/>
      <c r="H39" s="27"/>
      <c r="I39" s="27"/>
      <c r="J39" s="27"/>
      <c r="K39" s="27"/>
    </row>
    <row r="40" spans="1:11" s="25" customFormat="1" ht="15.75">
      <c r="A40" s="11" t="s">
        <v>18</v>
      </c>
      <c r="B40" s="11"/>
      <c r="C40" s="11"/>
      <c r="D40" s="29">
        <f>F25*100/G21</f>
        <v>4.46</v>
      </c>
      <c r="E40" s="13"/>
      <c r="F40" s="13"/>
      <c r="G40" s="13"/>
      <c r="H40" s="27"/>
      <c r="I40" s="27"/>
      <c r="J40" s="27"/>
      <c r="K40" s="27"/>
    </row>
    <row r="41" spans="1:11" s="25" customFormat="1" ht="15.75">
      <c r="A41" s="11" t="s">
        <v>37</v>
      </c>
      <c r="B41" s="11"/>
      <c r="C41" s="11"/>
      <c r="D41" s="29">
        <f>(F26+F27)*100/G21</f>
        <v>22.71</v>
      </c>
      <c r="E41" s="13"/>
      <c r="F41" s="13"/>
      <c r="G41" s="13"/>
      <c r="H41" s="27"/>
      <c r="I41" s="27"/>
      <c r="J41" s="27"/>
      <c r="K41" s="27"/>
    </row>
    <row r="42" spans="1:11" ht="15.75">
      <c r="A42" s="11" t="s">
        <v>21</v>
      </c>
      <c r="B42" s="11"/>
      <c r="C42" s="11"/>
      <c r="D42" s="29">
        <f>G32*100/G21</f>
        <v>65.66</v>
      </c>
      <c r="E42" s="13"/>
      <c r="F42" s="13"/>
      <c r="G42" s="13"/>
      <c r="H42" s="27"/>
      <c r="I42" s="27"/>
      <c r="J42" s="27"/>
      <c r="K42" s="27"/>
    </row>
    <row r="43" spans="1:11" ht="15.75">
      <c r="A43" s="11"/>
      <c r="B43" s="11"/>
      <c r="C43" s="11"/>
      <c r="D43" s="11"/>
      <c r="E43" s="13"/>
      <c r="F43" s="11"/>
      <c r="G43" s="13"/>
      <c r="H43" s="27"/>
      <c r="I43" s="27"/>
      <c r="J43" s="27"/>
      <c r="K43" s="27"/>
    </row>
    <row r="44" spans="1:11" ht="15.75">
      <c r="A44" s="11"/>
      <c r="B44" s="11"/>
      <c r="C44" s="11"/>
      <c r="D44" s="11"/>
      <c r="E44" s="11"/>
      <c r="F44" s="20"/>
      <c r="G44" s="29"/>
      <c r="H44" s="27"/>
      <c r="I44" s="27"/>
      <c r="J44" s="27"/>
      <c r="K44" s="27"/>
    </row>
    <row r="45" spans="1:11" ht="15.75">
      <c r="A45" s="11"/>
      <c r="B45" s="11"/>
      <c r="C45" s="11"/>
      <c r="D45" s="11"/>
      <c r="E45" s="11"/>
      <c r="F45" s="11"/>
      <c r="G45" s="11"/>
      <c r="H45" s="27"/>
      <c r="I45" s="27"/>
      <c r="J45" s="27"/>
      <c r="K45" s="27"/>
    </row>
    <row r="46" spans="1:11" ht="15.75">
      <c r="A46" s="11"/>
      <c r="B46" s="11"/>
      <c r="C46" s="11"/>
      <c r="D46" s="11"/>
      <c r="E46" s="11"/>
      <c r="F46" s="11"/>
      <c r="G46" s="11"/>
      <c r="H46" s="27"/>
      <c r="I46" s="27"/>
      <c r="J46" s="27"/>
      <c r="K46" s="27"/>
    </row>
    <row r="47" spans="1:11" ht="15.75">
      <c r="A47" s="21"/>
      <c r="B47" s="21"/>
      <c r="C47" s="21"/>
      <c r="D47" s="21"/>
      <c r="E47" s="21"/>
      <c r="F47" s="21"/>
      <c r="G47" s="21"/>
      <c r="H47" s="27"/>
      <c r="I47" s="27"/>
      <c r="J47" s="27"/>
      <c r="K47" s="27"/>
    </row>
    <row r="48" spans="1:11" ht="15.75">
      <c r="A48" s="30"/>
      <c r="B48" s="30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</sheetData>
  <sheetProtection/>
  <mergeCells count="3">
    <mergeCell ref="A3:G4"/>
    <mergeCell ref="A6:C6"/>
    <mergeCell ref="B1:F2"/>
  </mergeCells>
  <printOptions/>
  <pageMargins left="1.04" right="0.17" top="0.5" bottom="0.26" header="0.5" footer="0.31"/>
  <pageSetup horizontalDpi="120" verticalDpi="120" orientation="portrait" paperSize="9" r:id="rId2"/>
  <colBreaks count="1" manualBreakCount="1">
    <brk id="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SheetLayoutView="75" zoomScalePageLayoutView="0" workbookViewId="0" topLeftCell="A10">
      <selection activeCell="G33" sqref="G33"/>
    </sheetView>
  </sheetViews>
  <sheetFormatPr defaultColWidth="9.140625" defaultRowHeight="12.75"/>
  <cols>
    <col min="1" max="1" width="20.7109375" style="0" customWidth="1"/>
    <col min="2" max="2" width="11.28125" style="0" customWidth="1"/>
    <col min="3" max="3" width="12.421875" style="0" customWidth="1"/>
    <col min="4" max="4" width="9.28125" style="0" customWidth="1"/>
    <col min="5" max="5" width="14.28125" style="0" customWidth="1"/>
    <col min="6" max="6" width="12.7109375" style="0" customWidth="1"/>
    <col min="7" max="7" width="16.00390625" style="0" customWidth="1"/>
    <col min="8" max="8" width="12.7109375" style="0" bestFit="1" customWidth="1"/>
  </cols>
  <sheetData>
    <row r="1" spans="1:11" ht="18.75" customHeight="1">
      <c r="A1" s="26"/>
      <c r="B1" s="159" t="s">
        <v>125</v>
      </c>
      <c r="C1" s="160"/>
      <c r="D1" s="160"/>
      <c r="E1" s="160"/>
      <c r="F1" s="161"/>
      <c r="G1" s="26"/>
      <c r="H1" s="27"/>
      <c r="I1" s="27"/>
      <c r="J1" s="27"/>
      <c r="K1" s="27"/>
    </row>
    <row r="2" spans="1:11" ht="15.75">
      <c r="A2" s="26"/>
      <c r="B2" s="162"/>
      <c r="C2" s="163"/>
      <c r="D2" s="163"/>
      <c r="E2" s="163"/>
      <c r="F2" s="164"/>
      <c r="G2" s="26"/>
      <c r="H2" s="27"/>
      <c r="I2" s="27"/>
      <c r="J2" s="27"/>
      <c r="K2" s="27"/>
    </row>
    <row r="3" spans="1:11" ht="15">
      <c r="A3" s="156"/>
      <c r="B3" s="156"/>
      <c r="C3" s="156"/>
      <c r="D3" s="156"/>
      <c r="E3" s="156"/>
      <c r="F3" s="156"/>
      <c r="G3" s="156"/>
      <c r="H3" s="27"/>
      <c r="I3" s="27"/>
      <c r="J3" s="27"/>
      <c r="K3" s="27"/>
    </row>
    <row r="4" spans="1:11" ht="15">
      <c r="A4" s="157"/>
      <c r="B4" s="157"/>
      <c r="C4" s="157"/>
      <c r="D4" s="157"/>
      <c r="E4" s="157"/>
      <c r="F4" s="157"/>
      <c r="G4" s="157"/>
      <c r="H4" s="27"/>
      <c r="I4" s="27"/>
      <c r="J4" s="27"/>
      <c r="K4" s="27"/>
    </row>
    <row r="5" spans="1:11" ht="15.75">
      <c r="A5" s="11"/>
      <c r="B5" s="11"/>
      <c r="C5" s="11"/>
      <c r="D5" s="11"/>
      <c r="E5" s="11"/>
      <c r="F5" s="12" t="s">
        <v>4</v>
      </c>
      <c r="G5" s="12"/>
      <c r="H5" s="27"/>
      <c r="I5" s="27"/>
      <c r="J5" s="27"/>
      <c r="K5" s="27"/>
    </row>
    <row r="6" spans="1:11" ht="15.75">
      <c r="A6" s="158" t="s">
        <v>19</v>
      </c>
      <c r="B6" s="158"/>
      <c r="C6" s="158"/>
      <c r="D6" s="78"/>
      <c r="E6" s="75"/>
      <c r="F6" s="75">
        <v>678904.98</v>
      </c>
      <c r="G6" s="11"/>
      <c r="H6" s="27"/>
      <c r="I6" s="27"/>
      <c r="J6" s="27"/>
      <c r="K6" s="27"/>
    </row>
    <row r="7" spans="1:11" ht="15.75">
      <c r="A7" s="78" t="s">
        <v>81</v>
      </c>
      <c r="B7" s="78"/>
      <c r="C7" s="75">
        <f>1479.43+17405.34+4742.26</f>
        <v>23627.03</v>
      </c>
      <c r="D7" s="78"/>
      <c r="E7" s="75"/>
      <c r="F7" s="75"/>
      <c r="G7" s="11"/>
      <c r="H7" s="27"/>
      <c r="I7" s="27"/>
      <c r="J7" s="27"/>
      <c r="K7" s="27"/>
    </row>
    <row r="8" spans="1:11" ht="15.75">
      <c r="A8" s="78" t="s">
        <v>83</v>
      </c>
      <c r="B8" s="78"/>
      <c r="C8" s="75">
        <f>F6-C7+F17+F21</f>
        <v>655277.95</v>
      </c>
      <c r="D8" s="78"/>
      <c r="E8" s="75"/>
      <c r="F8" s="75"/>
      <c r="G8" s="11"/>
      <c r="H8" s="27"/>
      <c r="I8" s="27"/>
      <c r="J8" s="27"/>
      <c r="K8" s="27"/>
    </row>
    <row r="9" spans="1:11" ht="15.75">
      <c r="A9" s="78" t="s">
        <v>5</v>
      </c>
      <c r="B9" s="78"/>
      <c r="C9" s="78"/>
      <c r="D9" s="78"/>
      <c r="E9" s="75"/>
      <c r="F9" s="75"/>
      <c r="G9" s="11"/>
      <c r="H9" s="27"/>
      <c r="I9" s="27"/>
      <c r="J9" s="27"/>
      <c r="K9" s="27"/>
    </row>
    <row r="10" spans="1:11" ht="15.75">
      <c r="A10" s="78"/>
      <c r="B10" s="78"/>
      <c r="C10" s="78"/>
      <c r="D10" s="78"/>
      <c r="E10" s="75"/>
      <c r="F10" s="75"/>
      <c r="G10" s="11"/>
      <c r="H10" s="27"/>
      <c r="I10" s="27"/>
      <c r="J10" s="27"/>
      <c r="K10" s="27"/>
    </row>
    <row r="11" spans="1:11" ht="15.75">
      <c r="A11" s="78" t="s">
        <v>6</v>
      </c>
      <c r="B11" s="78"/>
      <c r="C11" s="78"/>
      <c r="D11" s="78"/>
      <c r="E11" s="75"/>
      <c r="F11" s="13">
        <f>SUM(B12:B20)</f>
        <v>114774.33</v>
      </c>
      <c r="G11" s="78"/>
      <c r="H11" s="81"/>
      <c r="I11" s="81"/>
      <c r="J11" s="11" t="s">
        <v>107</v>
      </c>
      <c r="K11" s="81"/>
    </row>
    <row r="12" spans="1:11" ht="15.75">
      <c r="A12" s="11" t="s">
        <v>96</v>
      </c>
      <c r="B12" s="75">
        <v>67216.34</v>
      </c>
      <c r="C12" s="78"/>
      <c r="D12" s="78"/>
      <c r="E12" s="75"/>
      <c r="F12" s="75"/>
      <c r="G12" s="11"/>
      <c r="H12" s="27"/>
      <c r="I12" s="27"/>
      <c r="J12" s="27"/>
      <c r="K12" s="27"/>
    </row>
    <row r="13" spans="1:11" ht="15.75">
      <c r="A13" s="11" t="s">
        <v>97</v>
      </c>
      <c r="B13" s="75">
        <v>4448.72</v>
      </c>
      <c r="C13" s="78"/>
      <c r="D13" s="78"/>
      <c r="E13" s="75"/>
      <c r="F13" s="75"/>
      <c r="G13" s="11"/>
      <c r="H13" s="27"/>
      <c r="I13" s="27"/>
      <c r="J13" s="27"/>
      <c r="K13" s="27"/>
    </row>
    <row r="14" spans="1:11" ht="15.75">
      <c r="A14" s="11" t="s">
        <v>98</v>
      </c>
      <c r="B14" s="75">
        <v>14237.91</v>
      </c>
      <c r="C14" s="78"/>
      <c r="D14" s="78"/>
      <c r="E14" s="75"/>
      <c r="F14" s="75"/>
      <c r="G14" s="11"/>
      <c r="H14" s="27"/>
      <c r="I14" s="27"/>
      <c r="J14" s="27"/>
      <c r="K14" s="27"/>
    </row>
    <row r="15" spans="1:11" ht="15.75">
      <c r="A15" s="11" t="s">
        <v>99</v>
      </c>
      <c r="B15" s="75">
        <v>3266.36</v>
      </c>
      <c r="C15" s="78"/>
      <c r="D15" s="78"/>
      <c r="E15" s="75"/>
      <c r="F15" s="75"/>
      <c r="G15" s="11"/>
      <c r="H15" s="27"/>
      <c r="I15" s="27"/>
      <c r="J15" s="27"/>
      <c r="K15" s="27"/>
    </row>
    <row r="16" spans="1:11" ht="15.75">
      <c r="A16" s="11" t="s">
        <v>108</v>
      </c>
      <c r="B16" s="75">
        <v>25605</v>
      </c>
      <c r="C16" s="78"/>
      <c r="D16" s="78"/>
      <c r="E16" s="75"/>
      <c r="F16" s="75"/>
      <c r="G16" s="11"/>
      <c r="H16" s="27"/>
      <c r="I16" s="27"/>
      <c r="J16" s="27"/>
      <c r="K16" s="27"/>
    </row>
    <row r="17" spans="1:11" ht="15.75">
      <c r="A17" s="11"/>
      <c r="B17" s="75"/>
      <c r="C17" s="11"/>
      <c r="D17" s="11"/>
      <c r="E17" s="13"/>
      <c r="F17" s="13">
        <v>0</v>
      </c>
      <c r="G17" s="11"/>
      <c r="H17" s="27"/>
      <c r="I17" s="27"/>
      <c r="J17" s="27"/>
      <c r="K17" s="27"/>
    </row>
    <row r="18" spans="1:11" ht="15.75">
      <c r="A18" s="11"/>
      <c r="B18" s="75"/>
      <c r="C18" s="11"/>
      <c r="D18" s="11"/>
      <c r="E18" s="13"/>
      <c r="F18" s="13"/>
      <c r="G18" s="11"/>
      <c r="H18" s="27"/>
      <c r="I18" s="27"/>
      <c r="J18" s="27"/>
      <c r="K18" s="27"/>
    </row>
    <row r="19" spans="1:11" ht="15.75">
      <c r="A19" s="11"/>
      <c r="B19" s="75"/>
      <c r="C19" s="11"/>
      <c r="D19" s="11"/>
      <c r="E19" s="13"/>
      <c r="F19" s="13"/>
      <c r="G19" s="11"/>
      <c r="H19" s="27"/>
      <c r="I19" s="27"/>
      <c r="J19" s="27"/>
      <c r="K19" s="27"/>
    </row>
    <row r="20" spans="1:11" ht="15.75">
      <c r="A20" s="11"/>
      <c r="B20" s="75"/>
      <c r="C20" s="11"/>
      <c r="D20" s="11"/>
      <c r="E20" s="13"/>
      <c r="F20" s="13"/>
      <c r="G20" s="11"/>
      <c r="H20" s="27"/>
      <c r="I20" s="27"/>
      <c r="J20" s="27"/>
      <c r="K20" s="27"/>
    </row>
    <row r="21" spans="1:11" ht="15.75">
      <c r="A21" s="11"/>
      <c r="B21" s="11"/>
      <c r="C21" s="11"/>
      <c r="D21" s="11"/>
      <c r="E21" s="13"/>
      <c r="F21" s="13"/>
      <c r="G21" s="11"/>
      <c r="H21" s="27"/>
      <c r="I21" s="27"/>
      <c r="J21" s="27"/>
      <c r="K21" s="27"/>
    </row>
    <row r="22" spans="1:11" ht="15.75">
      <c r="A22" s="11"/>
      <c r="B22" s="11"/>
      <c r="C22" s="11"/>
      <c r="D22" s="11"/>
      <c r="E22" s="13"/>
      <c r="F22" s="13"/>
      <c r="G22" s="11"/>
      <c r="H22" s="27"/>
      <c r="I22" s="27"/>
      <c r="J22" s="27"/>
      <c r="K22" s="27"/>
    </row>
    <row r="23" spans="1:11" ht="15.75">
      <c r="A23" s="11"/>
      <c r="B23" s="11"/>
      <c r="C23" s="11"/>
      <c r="D23" s="11"/>
      <c r="E23" s="13"/>
      <c r="F23" s="13"/>
      <c r="G23" s="11"/>
      <c r="H23" s="27"/>
      <c r="I23" s="27"/>
      <c r="J23" s="27"/>
      <c r="K23" s="27"/>
    </row>
    <row r="24" spans="1:11" ht="15.75">
      <c r="A24" s="19" t="s">
        <v>15</v>
      </c>
      <c r="B24" s="19"/>
      <c r="C24" s="19"/>
      <c r="D24" s="19"/>
      <c r="E24" s="18"/>
      <c r="F24" s="18"/>
      <c r="G24" s="18">
        <f>SUM(F6:F21)</f>
        <v>793679.31</v>
      </c>
      <c r="H24" s="27"/>
      <c r="I24" s="27"/>
      <c r="J24" s="27"/>
      <c r="K24" s="27"/>
    </row>
    <row r="25" spans="1:11" ht="15.75">
      <c r="A25" s="14"/>
      <c r="B25" s="14"/>
      <c r="C25" s="11"/>
      <c r="D25" s="11"/>
      <c r="E25" s="13"/>
      <c r="F25" s="13"/>
      <c r="G25" s="13"/>
      <c r="H25" s="27"/>
      <c r="I25" s="27"/>
      <c r="J25" s="27"/>
      <c r="K25" s="27"/>
    </row>
    <row r="26" spans="1:11" ht="15.75">
      <c r="A26" s="11" t="s">
        <v>9</v>
      </c>
      <c r="B26" s="11"/>
      <c r="C26" s="11"/>
      <c r="D26" s="11"/>
      <c r="E26" s="13"/>
      <c r="F26" s="15"/>
      <c r="G26" s="11"/>
      <c r="H26" s="27"/>
      <c r="I26" s="27"/>
      <c r="J26" s="27"/>
      <c r="K26" s="27"/>
    </row>
    <row r="27" spans="1:11" ht="15.75">
      <c r="A27" s="11"/>
      <c r="B27" s="11"/>
      <c r="C27" s="11"/>
      <c r="D27" s="11"/>
      <c r="E27" s="13"/>
      <c r="F27" s="16"/>
      <c r="G27" s="11"/>
      <c r="H27" s="27"/>
      <c r="I27" s="27"/>
      <c r="J27" s="27"/>
      <c r="K27" s="27"/>
    </row>
    <row r="28" spans="1:11" ht="15.75">
      <c r="A28" s="11" t="s">
        <v>36</v>
      </c>
      <c r="B28" s="11"/>
      <c r="C28" s="11"/>
      <c r="D28" s="11"/>
      <c r="E28" s="13"/>
      <c r="F28" s="13">
        <f>2602+63963.55+2030.21</f>
        <v>68595.76</v>
      </c>
      <c r="G28" s="11"/>
      <c r="H28" s="27"/>
      <c r="I28" s="27"/>
      <c r="J28" s="27"/>
      <c r="K28" s="27"/>
    </row>
    <row r="29" spans="1:11" ht="15.75">
      <c r="A29" s="11" t="s">
        <v>49</v>
      </c>
      <c r="B29" s="11"/>
      <c r="C29" s="11"/>
      <c r="D29" s="11"/>
      <c r="E29" s="13"/>
      <c r="F29" s="13">
        <v>53696.01</v>
      </c>
      <c r="G29" s="11"/>
      <c r="H29" s="27"/>
      <c r="I29" s="27"/>
      <c r="J29" s="27"/>
      <c r="K29" s="27"/>
    </row>
    <row r="30" spans="1:11" ht="15.75">
      <c r="A30" s="11" t="s">
        <v>129</v>
      </c>
      <c r="B30" s="11"/>
      <c r="C30" s="11"/>
      <c r="D30" s="11"/>
      <c r="E30" s="13"/>
      <c r="F30" s="13">
        <v>15000</v>
      </c>
      <c r="G30" s="11"/>
      <c r="H30" s="27"/>
      <c r="I30" s="27"/>
      <c r="J30" s="27"/>
      <c r="K30" s="27"/>
    </row>
    <row r="31" spans="1:11" ht="15.75">
      <c r="A31" s="11"/>
      <c r="B31" s="11"/>
      <c r="C31" s="11"/>
      <c r="D31" s="11"/>
      <c r="E31" s="13"/>
      <c r="F31" s="23" t="s">
        <v>12</v>
      </c>
      <c r="G31" s="13"/>
      <c r="H31" s="27"/>
      <c r="I31" s="27"/>
      <c r="J31" s="27"/>
      <c r="K31" s="27"/>
    </row>
    <row r="32" spans="1:11" s="24" customFormat="1" ht="15.75">
      <c r="A32" s="19" t="s">
        <v>14</v>
      </c>
      <c r="B32" s="19"/>
      <c r="C32" s="19"/>
      <c r="D32" s="19"/>
      <c r="E32" s="18"/>
      <c r="F32" s="18"/>
      <c r="G32" s="18">
        <f>F28+F29+F30</f>
        <v>137291.77</v>
      </c>
      <c r="H32" s="77"/>
      <c r="I32" s="28"/>
      <c r="J32" s="28"/>
      <c r="K32" s="28"/>
    </row>
    <row r="33" spans="1:11" ht="15.75">
      <c r="A33" s="17"/>
      <c r="B33" s="17"/>
      <c r="C33" s="11"/>
      <c r="D33" s="11"/>
      <c r="E33" s="13"/>
      <c r="F33" s="18"/>
      <c r="G33" s="23"/>
      <c r="H33" s="27"/>
      <c r="I33" s="27"/>
      <c r="J33" s="27"/>
      <c r="K33" s="27"/>
    </row>
    <row r="34" spans="1:11" ht="15.75">
      <c r="A34" s="11"/>
      <c r="B34" s="11"/>
      <c r="C34" s="11"/>
      <c r="D34" s="11"/>
      <c r="E34" s="13"/>
      <c r="F34" s="13"/>
      <c r="G34" s="11"/>
      <c r="H34" s="27"/>
      <c r="I34" s="27"/>
      <c r="J34" s="27"/>
      <c r="K34" s="27"/>
    </row>
    <row r="35" spans="1:11" ht="15.75">
      <c r="A35" s="19" t="s">
        <v>16</v>
      </c>
      <c r="B35" s="19"/>
      <c r="C35" s="11"/>
      <c r="D35" s="11"/>
      <c r="E35" s="13"/>
      <c r="F35" s="13"/>
      <c r="G35" s="18">
        <f>G24-G32</f>
        <v>656387.54</v>
      </c>
      <c r="H35" s="27"/>
      <c r="I35" s="27"/>
      <c r="J35" s="27"/>
      <c r="K35" s="27"/>
    </row>
    <row r="36" spans="1:11" ht="15.75">
      <c r="A36" s="14"/>
      <c r="B36" s="14"/>
      <c r="C36" s="11"/>
      <c r="D36" s="11"/>
      <c r="E36" s="13"/>
      <c r="F36" s="13"/>
      <c r="G36" s="14" t="s">
        <v>17</v>
      </c>
      <c r="H36" s="27"/>
      <c r="I36" s="27"/>
      <c r="J36" s="27"/>
      <c r="K36" s="27"/>
    </row>
    <row r="37" spans="1:11" s="25" customFormat="1" ht="15.75">
      <c r="A37" s="11"/>
      <c r="B37" s="11"/>
      <c r="C37" s="11"/>
      <c r="D37" s="11"/>
      <c r="E37" s="13"/>
      <c r="F37" s="13"/>
      <c r="G37" s="13"/>
      <c r="H37" s="27"/>
      <c r="I37" s="27"/>
      <c r="J37" s="27"/>
      <c r="K37" s="27"/>
    </row>
    <row r="38" spans="1:11" s="25" customFormat="1" ht="15.75">
      <c r="A38" s="11"/>
      <c r="B38" s="11"/>
      <c r="C38" s="11"/>
      <c r="D38" s="11"/>
      <c r="E38" s="13"/>
      <c r="F38" s="13"/>
      <c r="G38" s="13"/>
      <c r="H38" s="27"/>
      <c r="I38" s="27"/>
      <c r="J38" s="27"/>
      <c r="K38" s="27"/>
    </row>
    <row r="39" spans="1:11" s="25" customFormat="1" ht="15.75">
      <c r="A39" s="11"/>
      <c r="B39" s="11"/>
      <c r="C39" s="11"/>
      <c r="D39" s="11"/>
      <c r="E39" s="13"/>
      <c r="F39" s="13"/>
      <c r="G39" s="13"/>
      <c r="H39" s="27"/>
      <c r="I39" s="27"/>
      <c r="J39" s="27"/>
      <c r="K39" s="27"/>
    </row>
    <row r="40" spans="1:11" s="25" customFormat="1" ht="15.75">
      <c r="A40" s="11"/>
      <c r="B40" s="11"/>
      <c r="C40" s="11"/>
      <c r="D40" s="11"/>
      <c r="E40" s="13"/>
      <c r="F40" s="13"/>
      <c r="G40" s="13"/>
      <c r="H40" s="27"/>
      <c r="I40" s="27"/>
      <c r="J40" s="27"/>
      <c r="K40" s="27"/>
    </row>
    <row r="41" spans="1:11" s="25" customFormat="1" ht="15.75">
      <c r="A41" s="11" t="s">
        <v>27</v>
      </c>
      <c r="B41" s="11"/>
      <c r="C41" s="11"/>
      <c r="D41" s="11"/>
      <c r="E41" s="13"/>
      <c r="F41" s="13"/>
      <c r="G41" s="13"/>
      <c r="H41" s="27"/>
      <c r="I41" s="27"/>
      <c r="J41" s="27"/>
      <c r="K41" s="27"/>
    </row>
    <row r="42" spans="1:11" s="25" customFormat="1" ht="15.75">
      <c r="A42" s="11"/>
      <c r="B42" s="11"/>
      <c r="C42" s="11"/>
      <c r="D42" s="11"/>
      <c r="E42" s="13"/>
      <c r="F42" s="13"/>
      <c r="G42" s="13"/>
      <c r="H42" s="27"/>
      <c r="I42" s="27"/>
      <c r="J42" s="27"/>
      <c r="K42" s="27"/>
    </row>
    <row r="43" spans="1:11" s="25" customFormat="1" ht="15.75">
      <c r="A43" s="11" t="s">
        <v>18</v>
      </c>
      <c r="B43" s="11"/>
      <c r="C43" s="11"/>
      <c r="D43" s="29">
        <f>F28*100/G24</f>
        <v>8.64</v>
      </c>
      <c r="E43" s="13"/>
      <c r="F43" s="13"/>
      <c r="G43" s="13"/>
      <c r="H43" s="27"/>
      <c r="I43" s="27"/>
      <c r="J43" s="27"/>
      <c r="K43" s="27"/>
    </row>
    <row r="44" spans="1:11" s="25" customFormat="1" ht="15.75">
      <c r="A44" s="11" t="s">
        <v>37</v>
      </c>
      <c r="B44" s="11"/>
      <c r="C44" s="11"/>
      <c r="D44" s="29">
        <f>F29*100/G24</f>
        <v>6.77</v>
      </c>
      <c r="E44" s="13"/>
      <c r="F44" s="13"/>
      <c r="G44" s="13"/>
      <c r="H44" s="27"/>
      <c r="I44" s="27"/>
      <c r="J44" s="27"/>
      <c r="K44" s="27"/>
    </row>
    <row r="45" spans="1:11" ht="15.75">
      <c r="A45" s="11" t="s">
        <v>21</v>
      </c>
      <c r="B45" s="11"/>
      <c r="C45" s="11"/>
      <c r="D45" s="29">
        <f>G35*100/G24</f>
        <v>82.7</v>
      </c>
      <c r="E45" s="13"/>
      <c r="F45" s="13"/>
      <c r="G45" s="13"/>
      <c r="H45" s="27"/>
      <c r="I45" s="27"/>
      <c r="J45" s="27"/>
      <c r="K45" s="27"/>
    </row>
    <row r="46" spans="1:11" ht="15.75">
      <c r="A46" s="11"/>
      <c r="B46" s="11"/>
      <c r="C46" s="11"/>
      <c r="D46" s="11"/>
      <c r="E46" s="13"/>
      <c r="F46" s="11"/>
      <c r="G46" s="13"/>
      <c r="H46" s="27"/>
      <c r="I46" s="27"/>
      <c r="J46" s="27"/>
      <c r="K46" s="27"/>
    </row>
    <row r="47" spans="1:11" ht="15.75">
      <c r="A47" s="11"/>
      <c r="B47" s="11"/>
      <c r="C47" s="11"/>
      <c r="D47" s="29"/>
      <c r="E47" s="11"/>
      <c r="F47" s="20"/>
      <c r="G47" s="29"/>
      <c r="H47" s="27"/>
      <c r="I47" s="27"/>
      <c r="J47" s="27"/>
      <c r="K47" s="27"/>
    </row>
    <row r="48" spans="1:11" ht="15.75">
      <c r="A48" s="11"/>
      <c r="B48" s="11"/>
      <c r="C48" s="11"/>
      <c r="D48" s="11"/>
      <c r="E48" s="11"/>
      <c r="F48" s="11"/>
      <c r="G48" s="11"/>
      <c r="H48" s="27"/>
      <c r="I48" s="27"/>
      <c r="J48" s="27"/>
      <c r="K48" s="27"/>
    </row>
    <row r="49" spans="1:11" ht="15.75">
      <c r="A49" s="11"/>
      <c r="B49" s="11"/>
      <c r="C49" s="11"/>
      <c r="D49" s="11"/>
      <c r="E49" s="11"/>
      <c r="F49" s="11"/>
      <c r="G49" s="11"/>
      <c r="H49" s="27"/>
      <c r="I49" s="27"/>
      <c r="J49" s="27"/>
      <c r="K49" s="27"/>
    </row>
    <row r="50" spans="1:11" ht="15.75">
      <c r="A50" s="21"/>
      <c r="B50" s="21"/>
      <c r="C50" s="21"/>
      <c r="D50" s="21"/>
      <c r="E50" s="21"/>
      <c r="F50" s="21"/>
      <c r="G50" s="21"/>
      <c r="H50" s="27"/>
      <c r="I50" s="27"/>
      <c r="J50" s="27"/>
      <c r="K50" s="27"/>
    </row>
    <row r="51" spans="1:11" ht="15.75">
      <c r="A51" s="30"/>
      <c r="B51" s="30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</sheetData>
  <sheetProtection/>
  <mergeCells count="3">
    <mergeCell ref="A3:G4"/>
    <mergeCell ref="A6:C6"/>
    <mergeCell ref="B1:F2"/>
  </mergeCells>
  <printOptions/>
  <pageMargins left="1.04" right="0.17" top="0.5" bottom="0.26" header="0.5" footer="0.31"/>
  <pageSetup fitToHeight="1" fitToWidth="1" horizontalDpi="120" verticalDpi="120" orientation="portrait" paperSize="9" scale="9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mpaoloni</cp:lastModifiedBy>
  <cp:lastPrinted>2019-04-08T10:47:17Z</cp:lastPrinted>
  <dcterms:created xsi:type="dcterms:W3CDTF">1996-11-05T10:16:36Z</dcterms:created>
  <dcterms:modified xsi:type="dcterms:W3CDTF">2019-04-08T10:48:15Z</dcterms:modified>
  <cp:category/>
  <cp:version/>
  <cp:contentType/>
  <cp:contentStatus/>
</cp:coreProperties>
</file>